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16/June 2016 - August 2016/"/>
    </mc:Choice>
  </mc:AlternateContent>
  <bookViews>
    <workbookView xWindow="0" yWindow="0" windowWidth="28800" windowHeight="13020"/>
  </bookViews>
  <sheets>
    <sheet name="JUN Published MOS Estimates" sheetId="1" r:id="rId1"/>
    <sheet name="JUL Published MOS Estimates" sheetId="2" r:id="rId2"/>
    <sheet name="AUG Published MOS Estimates" sheetId="3" r:id="rId3"/>
  </sheets>
  <externalReferences>
    <externalReference r:id="rId4"/>
    <externalReference r:id="rId5"/>
  </externalReferences>
  <definedNames>
    <definedName name="Month1">[1]Inputs!$M$5</definedName>
    <definedName name="Month2">[1]Inputs!$M$6</definedName>
    <definedName name="Month3">[1]Inputs!$M$7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3" l="1"/>
  <c r="N35" i="3"/>
  <c r="M35" i="3"/>
  <c r="L35" i="3"/>
  <c r="K35" i="3"/>
  <c r="I35" i="3"/>
  <c r="O34" i="3"/>
  <c r="N34" i="3"/>
  <c r="M34" i="3"/>
  <c r="L34" i="3"/>
  <c r="K34" i="3"/>
  <c r="I34" i="3"/>
  <c r="O33" i="3"/>
  <c r="N33" i="3"/>
  <c r="M33" i="3"/>
  <c r="L33" i="3"/>
  <c r="K33" i="3"/>
  <c r="I33" i="3"/>
  <c r="O32" i="3"/>
  <c r="N32" i="3"/>
  <c r="M32" i="3"/>
  <c r="L32" i="3"/>
  <c r="K32" i="3"/>
  <c r="I32" i="3"/>
  <c r="O31" i="3"/>
  <c r="N31" i="3"/>
  <c r="M31" i="3"/>
  <c r="L31" i="3"/>
  <c r="K31" i="3"/>
  <c r="I31" i="3"/>
  <c r="O30" i="3"/>
  <c r="N30" i="3"/>
  <c r="M30" i="3"/>
  <c r="L30" i="3"/>
  <c r="K30" i="3"/>
  <c r="I30" i="3"/>
  <c r="O29" i="3"/>
  <c r="N29" i="3"/>
  <c r="M29" i="3"/>
  <c r="L29" i="3"/>
  <c r="K29" i="3"/>
  <c r="I29" i="3"/>
  <c r="O28" i="3"/>
  <c r="N28" i="3"/>
  <c r="M28" i="3"/>
  <c r="L28" i="3"/>
  <c r="K28" i="3"/>
  <c r="I28" i="3"/>
  <c r="O27" i="3"/>
  <c r="N27" i="3"/>
  <c r="M27" i="3"/>
  <c r="L27" i="3"/>
  <c r="K27" i="3"/>
  <c r="I27" i="3"/>
  <c r="O26" i="3"/>
  <c r="N26" i="3"/>
  <c r="M26" i="3"/>
  <c r="L26" i="3"/>
  <c r="K26" i="3"/>
  <c r="I26" i="3"/>
  <c r="O25" i="3"/>
  <c r="N25" i="3"/>
  <c r="M25" i="3"/>
  <c r="L25" i="3"/>
  <c r="K25" i="3"/>
  <c r="I25" i="3"/>
  <c r="H25" i="3"/>
  <c r="G25" i="3"/>
  <c r="F25" i="3"/>
  <c r="E25" i="3"/>
  <c r="D25" i="3"/>
  <c r="Q24" i="3"/>
  <c r="O24" i="3"/>
  <c r="N24" i="3"/>
  <c r="M24" i="3"/>
  <c r="L24" i="3"/>
  <c r="K24" i="3"/>
  <c r="I24" i="3"/>
  <c r="O23" i="3"/>
  <c r="N23" i="3"/>
  <c r="M23" i="3"/>
  <c r="L23" i="3"/>
  <c r="K23" i="3"/>
  <c r="I23" i="3"/>
  <c r="H23" i="3"/>
  <c r="G23" i="3"/>
  <c r="F23" i="3"/>
  <c r="E23" i="3"/>
  <c r="D23" i="3"/>
  <c r="O22" i="3"/>
  <c r="N22" i="3"/>
  <c r="M22" i="3"/>
  <c r="L22" i="3"/>
  <c r="K22" i="3"/>
  <c r="I22" i="3"/>
  <c r="H22" i="3"/>
  <c r="G22" i="3"/>
  <c r="F22" i="3"/>
  <c r="E22" i="3"/>
  <c r="D22" i="3"/>
  <c r="O21" i="3"/>
  <c r="N21" i="3"/>
  <c r="M21" i="3"/>
  <c r="L21" i="3"/>
  <c r="K21" i="3"/>
  <c r="I21" i="3"/>
  <c r="H21" i="3"/>
  <c r="G21" i="3"/>
  <c r="F21" i="3"/>
  <c r="E21" i="3"/>
  <c r="D21" i="3"/>
  <c r="O20" i="3"/>
  <c r="N20" i="3"/>
  <c r="M20" i="3"/>
  <c r="L20" i="3"/>
  <c r="K20" i="3"/>
  <c r="I20" i="3"/>
  <c r="H20" i="3"/>
  <c r="G20" i="3"/>
  <c r="F20" i="3"/>
  <c r="E20" i="3"/>
  <c r="D20" i="3"/>
  <c r="O19" i="3"/>
  <c r="N19" i="3"/>
  <c r="M19" i="3"/>
  <c r="L19" i="3"/>
  <c r="K19" i="3"/>
  <c r="I19" i="3"/>
  <c r="H19" i="3"/>
  <c r="G19" i="3"/>
  <c r="F19" i="3"/>
  <c r="E19" i="3"/>
  <c r="D19" i="3"/>
  <c r="O18" i="3"/>
  <c r="N18" i="3"/>
  <c r="M18" i="3"/>
  <c r="L18" i="3"/>
  <c r="K18" i="3"/>
  <c r="I18" i="3"/>
  <c r="H18" i="3"/>
  <c r="G18" i="3"/>
  <c r="F18" i="3"/>
  <c r="E18" i="3"/>
  <c r="D18" i="3"/>
  <c r="O17" i="3"/>
  <c r="N17" i="3"/>
  <c r="M17" i="3"/>
  <c r="L17" i="3"/>
  <c r="K17" i="3"/>
  <c r="I17" i="3"/>
  <c r="H17" i="3"/>
  <c r="G17" i="3"/>
  <c r="F17" i="3"/>
  <c r="E17" i="3"/>
  <c r="D17" i="3"/>
  <c r="O16" i="3"/>
  <c r="N16" i="3"/>
  <c r="M16" i="3"/>
  <c r="L16" i="3"/>
  <c r="K16" i="3"/>
  <c r="I16" i="3"/>
  <c r="H16" i="3"/>
  <c r="G16" i="3"/>
  <c r="F16" i="3"/>
  <c r="E16" i="3"/>
  <c r="D16" i="3"/>
  <c r="O15" i="3"/>
  <c r="N15" i="3"/>
  <c r="M15" i="3"/>
  <c r="L15" i="3"/>
  <c r="K15" i="3"/>
  <c r="I15" i="3"/>
  <c r="H15" i="3"/>
  <c r="G15" i="3"/>
  <c r="F15" i="3"/>
  <c r="E15" i="3"/>
  <c r="D15" i="3"/>
  <c r="O14" i="3"/>
  <c r="N14" i="3"/>
  <c r="M14" i="3"/>
  <c r="L14" i="3"/>
  <c r="K14" i="3"/>
  <c r="I14" i="3"/>
  <c r="O13" i="3"/>
  <c r="N13" i="3"/>
  <c r="M13" i="3"/>
  <c r="L13" i="3"/>
  <c r="K13" i="3"/>
  <c r="I13" i="3"/>
  <c r="O12" i="3"/>
  <c r="N12" i="3"/>
  <c r="M12" i="3"/>
  <c r="L12" i="3"/>
  <c r="K12" i="3"/>
  <c r="I12" i="3"/>
  <c r="O11" i="3"/>
  <c r="N11" i="3"/>
  <c r="M11" i="3"/>
  <c r="L11" i="3"/>
  <c r="K11" i="3"/>
  <c r="I11" i="3"/>
  <c r="C11" i="3"/>
  <c r="O10" i="3"/>
  <c r="N10" i="3"/>
  <c r="M10" i="3"/>
  <c r="L10" i="3"/>
  <c r="K10" i="3"/>
  <c r="I10" i="3"/>
  <c r="O9" i="3"/>
  <c r="N9" i="3"/>
  <c r="M9" i="3"/>
  <c r="L9" i="3"/>
  <c r="K9" i="3"/>
  <c r="I9" i="3"/>
  <c r="O8" i="3"/>
  <c r="N8" i="3"/>
  <c r="M8" i="3"/>
  <c r="L8" i="3"/>
  <c r="K8" i="3"/>
  <c r="I8" i="3"/>
  <c r="O7" i="3"/>
  <c r="N7" i="3"/>
  <c r="M7" i="3"/>
  <c r="L7" i="3"/>
  <c r="K7" i="3"/>
  <c r="I7" i="3"/>
  <c r="O6" i="3"/>
  <c r="N6" i="3"/>
  <c r="M6" i="3"/>
  <c r="L6" i="3"/>
  <c r="K6" i="3"/>
  <c r="I6" i="3"/>
  <c r="H6" i="3"/>
  <c r="G6" i="3"/>
  <c r="F6" i="3"/>
  <c r="E6" i="3"/>
  <c r="D6" i="3"/>
  <c r="O5" i="3"/>
  <c r="N5" i="3"/>
  <c r="M5" i="3"/>
  <c r="L5" i="3"/>
  <c r="K5" i="3"/>
  <c r="I5" i="3"/>
  <c r="H5" i="3"/>
  <c r="G5" i="3"/>
  <c r="F5" i="3"/>
  <c r="E5" i="3"/>
  <c r="D5" i="3"/>
  <c r="N4" i="3"/>
  <c r="M4" i="3"/>
  <c r="L4" i="3"/>
  <c r="K4" i="3"/>
  <c r="Q3" i="3"/>
  <c r="J3" i="3"/>
  <c r="C3" i="3"/>
  <c r="O35" i="2"/>
  <c r="N35" i="2"/>
  <c r="M35" i="2"/>
  <c r="L35" i="2"/>
  <c r="K35" i="2"/>
  <c r="I35" i="2"/>
  <c r="O34" i="2"/>
  <c r="N34" i="2"/>
  <c r="M34" i="2"/>
  <c r="L34" i="2"/>
  <c r="K34" i="2"/>
  <c r="I34" i="2"/>
  <c r="O33" i="2"/>
  <c r="N33" i="2"/>
  <c r="M33" i="2"/>
  <c r="L33" i="2"/>
  <c r="K33" i="2"/>
  <c r="I33" i="2"/>
  <c r="O32" i="2"/>
  <c r="N32" i="2"/>
  <c r="M32" i="2"/>
  <c r="L32" i="2"/>
  <c r="K32" i="2"/>
  <c r="I32" i="2"/>
  <c r="O31" i="2"/>
  <c r="N31" i="2"/>
  <c r="M31" i="2"/>
  <c r="L31" i="2"/>
  <c r="K31" i="2"/>
  <c r="I31" i="2"/>
  <c r="O30" i="2"/>
  <c r="N30" i="2"/>
  <c r="M30" i="2"/>
  <c r="L30" i="2"/>
  <c r="K30" i="2"/>
  <c r="I30" i="2"/>
  <c r="O29" i="2"/>
  <c r="N29" i="2"/>
  <c r="M29" i="2"/>
  <c r="L29" i="2"/>
  <c r="K29" i="2"/>
  <c r="I29" i="2"/>
  <c r="O28" i="2"/>
  <c r="N28" i="2"/>
  <c r="M28" i="2"/>
  <c r="L28" i="2"/>
  <c r="K28" i="2"/>
  <c r="I28" i="2"/>
  <c r="O27" i="2"/>
  <c r="N27" i="2"/>
  <c r="M27" i="2"/>
  <c r="L27" i="2"/>
  <c r="K27" i="2"/>
  <c r="I27" i="2"/>
  <c r="O26" i="2"/>
  <c r="N26" i="2"/>
  <c r="M26" i="2"/>
  <c r="L26" i="2"/>
  <c r="K26" i="2"/>
  <c r="I26" i="2"/>
  <c r="O25" i="2"/>
  <c r="N25" i="2"/>
  <c r="M25" i="2"/>
  <c r="L25" i="2"/>
  <c r="K25" i="2"/>
  <c r="I25" i="2"/>
  <c r="H25" i="2"/>
  <c r="G25" i="2"/>
  <c r="F25" i="2"/>
  <c r="E25" i="2"/>
  <c r="D25" i="2"/>
  <c r="Q24" i="2"/>
  <c r="O24" i="2"/>
  <c r="N24" i="2"/>
  <c r="M24" i="2"/>
  <c r="L24" i="2"/>
  <c r="K24" i="2"/>
  <c r="I24" i="2"/>
  <c r="O23" i="2"/>
  <c r="N23" i="2"/>
  <c r="M23" i="2"/>
  <c r="L23" i="2"/>
  <c r="K23" i="2"/>
  <c r="I23" i="2"/>
  <c r="H23" i="2"/>
  <c r="G23" i="2"/>
  <c r="F23" i="2"/>
  <c r="E23" i="2"/>
  <c r="D23" i="2"/>
  <c r="O22" i="2"/>
  <c r="N22" i="2"/>
  <c r="M22" i="2"/>
  <c r="L22" i="2"/>
  <c r="K22" i="2"/>
  <c r="I22" i="2"/>
  <c r="H22" i="2"/>
  <c r="G22" i="2"/>
  <c r="F22" i="2"/>
  <c r="E22" i="2"/>
  <c r="D22" i="2"/>
  <c r="O21" i="2"/>
  <c r="N21" i="2"/>
  <c r="M21" i="2"/>
  <c r="L21" i="2"/>
  <c r="K21" i="2"/>
  <c r="I21" i="2"/>
  <c r="H21" i="2"/>
  <c r="G21" i="2"/>
  <c r="F21" i="2"/>
  <c r="E21" i="2"/>
  <c r="D21" i="2"/>
  <c r="O20" i="2"/>
  <c r="N20" i="2"/>
  <c r="M20" i="2"/>
  <c r="L20" i="2"/>
  <c r="K20" i="2"/>
  <c r="I20" i="2"/>
  <c r="H20" i="2"/>
  <c r="G20" i="2"/>
  <c r="F20" i="2"/>
  <c r="E20" i="2"/>
  <c r="D20" i="2"/>
  <c r="O19" i="2"/>
  <c r="N19" i="2"/>
  <c r="M19" i="2"/>
  <c r="L19" i="2"/>
  <c r="K19" i="2"/>
  <c r="I19" i="2"/>
  <c r="H19" i="2"/>
  <c r="G19" i="2"/>
  <c r="F19" i="2"/>
  <c r="E19" i="2"/>
  <c r="D19" i="2"/>
  <c r="O18" i="2"/>
  <c r="N18" i="2"/>
  <c r="M18" i="2"/>
  <c r="L18" i="2"/>
  <c r="K18" i="2"/>
  <c r="I18" i="2"/>
  <c r="H18" i="2"/>
  <c r="G18" i="2"/>
  <c r="F18" i="2"/>
  <c r="E18" i="2"/>
  <c r="D18" i="2"/>
  <c r="O17" i="2"/>
  <c r="N17" i="2"/>
  <c r="M17" i="2"/>
  <c r="L17" i="2"/>
  <c r="K17" i="2"/>
  <c r="I17" i="2"/>
  <c r="H17" i="2"/>
  <c r="G17" i="2"/>
  <c r="F17" i="2"/>
  <c r="E17" i="2"/>
  <c r="D17" i="2"/>
  <c r="O16" i="2"/>
  <c r="N16" i="2"/>
  <c r="M16" i="2"/>
  <c r="L16" i="2"/>
  <c r="K16" i="2"/>
  <c r="I16" i="2"/>
  <c r="H16" i="2"/>
  <c r="G16" i="2"/>
  <c r="F16" i="2"/>
  <c r="E16" i="2"/>
  <c r="D16" i="2"/>
  <c r="O15" i="2"/>
  <c r="N15" i="2"/>
  <c r="M15" i="2"/>
  <c r="L15" i="2"/>
  <c r="K15" i="2"/>
  <c r="I15" i="2"/>
  <c r="H15" i="2"/>
  <c r="G15" i="2"/>
  <c r="F15" i="2"/>
  <c r="E15" i="2"/>
  <c r="D15" i="2"/>
  <c r="O14" i="2"/>
  <c r="N14" i="2"/>
  <c r="M14" i="2"/>
  <c r="L14" i="2"/>
  <c r="K14" i="2"/>
  <c r="I14" i="2"/>
  <c r="O13" i="2"/>
  <c r="N13" i="2"/>
  <c r="M13" i="2"/>
  <c r="L13" i="2"/>
  <c r="K13" i="2"/>
  <c r="I13" i="2"/>
  <c r="O12" i="2"/>
  <c r="N12" i="2"/>
  <c r="M12" i="2"/>
  <c r="L12" i="2"/>
  <c r="K12" i="2"/>
  <c r="I12" i="2"/>
  <c r="O11" i="2"/>
  <c r="N11" i="2"/>
  <c r="M11" i="2"/>
  <c r="L11" i="2"/>
  <c r="K11" i="2"/>
  <c r="I11" i="2"/>
  <c r="C11" i="2"/>
  <c r="O10" i="2"/>
  <c r="N10" i="2"/>
  <c r="M10" i="2"/>
  <c r="L10" i="2"/>
  <c r="K10" i="2"/>
  <c r="I10" i="2"/>
  <c r="O9" i="2"/>
  <c r="N9" i="2"/>
  <c r="M9" i="2"/>
  <c r="L9" i="2"/>
  <c r="K9" i="2"/>
  <c r="I9" i="2"/>
  <c r="O8" i="2"/>
  <c r="N8" i="2"/>
  <c r="M8" i="2"/>
  <c r="L8" i="2"/>
  <c r="K8" i="2"/>
  <c r="I8" i="2"/>
  <c r="O7" i="2"/>
  <c r="N7" i="2"/>
  <c r="M7" i="2"/>
  <c r="L7" i="2"/>
  <c r="K7" i="2"/>
  <c r="I7" i="2"/>
  <c r="O6" i="2"/>
  <c r="N6" i="2"/>
  <c r="M6" i="2"/>
  <c r="L6" i="2"/>
  <c r="K6" i="2"/>
  <c r="I6" i="2"/>
  <c r="H6" i="2"/>
  <c r="G6" i="2"/>
  <c r="F6" i="2"/>
  <c r="E6" i="2"/>
  <c r="D6" i="2"/>
  <c r="O5" i="2"/>
  <c r="N5" i="2"/>
  <c r="M5" i="2"/>
  <c r="L5" i="2"/>
  <c r="K5" i="2"/>
  <c r="I5" i="2"/>
  <c r="H5" i="2"/>
  <c r="G5" i="2"/>
  <c r="F5" i="2"/>
  <c r="E5" i="2"/>
  <c r="D5" i="2"/>
  <c r="N4" i="2"/>
  <c r="M4" i="2"/>
  <c r="L4" i="2"/>
  <c r="K4" i="2"/>
  <c r="Q3" i="2"/>
  <c r="J3" i="2"/>
  <c r="C3" i="2"/>
  <c r="O35" i="1"/>
  <c r="N35" i="1"/>
  <c r="M35" i="1"/>
  <c r="L35" i="1"/>
  <c r="K35" i="1"/>
  <c r="I35" i="1"/>
  <c r="O34" i="1"/>
  <c r="N34" i="1"/>
  <c r="M34" i="1"/>
  <c r="L34" i="1"/>
  <c r="K34" i="1"/>
  <c r="I34" i="1"/>
  <c r="O33" i="1"/>
  <c r="N33" i="1"/>
  <c r="M33" i="1"/>
  <c r="L33" i="1"/>
  <c r="K33" i="1"/>
  <c r="I33" i="1"/>
  <c r="O32" i="1"/>
  <c r="N32" i="1"/>
  <c r="M32" i="1"/>
  <c r="L32" i="1"/>
  <c r="K32" i="1"/>
  <c r="I32" i="1"/>
  <c r="O31" i="1"/>
  <c r="N31" i="1"/>
  <c r="M31" i="1"/>
  <c r="L31" i="1"/>
  <c r="K31" i="1"/>
  <c r="I31" i="1"/>
  <c r="O30" i="1"/>
  <c r="N30" i="1"/>
  <c r="M30" i="1"/>
  <c r="L30" i="1"/>
  <c r="K30" i="1"/>
  <c r="I30" i="1"/>
  <c r="O29" i="1"/>
  <c r="N29" i="1"/>
  <c r="M29" i="1"/>
  <c r="L29" i="1"/>
  <c r="K29" i="1"/>
  <c r="I29" i="1"/>
  <c r="O28" i="1"/>
  <c r="N28" i="1"/>
  <c r="M28" i="1"/>
  <c r="L28" i="1"/>
  <c r="K28" i="1"/>
  <c r="I28" i="1"/>
  <c r="O27" i="1"/>
  <c r="N27" i="1"/>
  <c r="M27" i="1"/>
  <c r="L27" i="1"/>
  <c r="K27" i="1"/>
  <c r="I27" i="1"/>
  <c r="O26" i="1"/>
  <c r="N26" i="1"/>
  <c r="M26" i="1"/>
  <c r="L26" i="1"/>
  <c r="K26" i="1"/>
  <c r="I26" i="1"/>
  <c r="O25" i="1"/>
  <c r="N25" i="1"/>
  <c r="M25" i="1"/>
  <c r="L25" i="1"/>
  <c r="K25" i="1"/>
  <c r="I25" i="1"/>
  <c r="H25" i="1"/>
  <c r="G25" i="1"/>
  <c r="F25" i="1"/>
  <c r="E25" i="1"/>
  <c r="D25" i="1"/>
  <c r="Q24" i="1"/>
  <c r="O24" i="1"/>
  <c r="N24" i="1"/>
  <c r="M24" i="1"/>
  <c r="L24" i="1"/>
  <c r="K24" i="1"/>
  <c r="I24" i="1"/>
  <c r="O23" i="1"/>
  <c r="N23" i="1"/>
  <c r="M23" i="1"/>
  <c r="L23" i="1"/>
  <c r="K23" i="1"/>
  <c r="I23" i="1"/>
  <c r="H23" i="1"/>
  <c r="G23" i="1"/>
  <c r="F23" i="1"/>
  <c r="E23" i="1"/>
  <c r="D23" i="1"/>
  <c r="O22" i="1"/>
  <c r="N22" i="1"/>
  <c r="M22" i="1"/>
  <c r="L22" i="1"/>
  <c r="K22" i="1"/>
  <c r="I22" i="1"/>
  <c r="H22" i="1"/>
  <c r="G22" i="1"/>
  <c r="F22" i="1"/>
  <c r="E22" i="1"/>
  <c r="D22" i="1"/>
  <c r="O21" i="1"/>
  <c r="N21" i="1"/>
  <c r="M21" i="1"/>
  <c r="L21" i="1"/>
  <c r="K21" i="1"/>
  <c r="I21" i="1"/>
  <c r="H21" i="1"/>
  <c r="G21" i="1"/>
  <c r="F21" i="1"/>
  <c r="E21" i="1"/>
  <c r="D21" i="1"/>
  <c r="O20" i="1"/>
  <c r="N20" i="1"/>
  <c r="M20" i="1"/>
  <c r="L20" i="1"/>
  <c r="K20" i="1"/>
  <c r="I20" i="1"/>
  <c r="H20" i="1"/>
  <c r="G20" i="1"/>
  <c r="F20" i="1"/>
  <c r="E20" i="1"/>
  <c r="D20" i="1"/>
  <c r="O19" i="1"/>
  <c r="N19" i="1"/>
  <c r="M19" i="1"/>
  <c r="L19" i="1"/>
  <c r="K19" i="1"/>
  <c r="I19" i="1"/>
  <c r="H19" i="1"/>
  <c r="G19" i="1"/>
  <c r="F19" i="1"/>
  <c r="E19" i="1"/>
  <c r="D19" i="1"/>
  <c r="O18" i="1"/>
  <c r="N18" i="1"/>
  <c r="M18" i="1"/>
  <c r="L18" i="1"/>
  <c r="K18" i="1"/>
  <c r="I18" i="1"/>
  <c r="H18" i="1"/>
  <c r="G18" i="1"/>
  <c r="F18" i="1"/>
  <c r="E18" i="1"/>
  <c r="D18" i="1"/>
  <c r="O17" i="1"/>
  <c r="N17" i="1"/>
  <c r="M17" i="1"/>
  <c r="L17" i="1"/>
  <c r="K17" i="1"/>
  <c r="I17" i="1"/>
  <c r="H17" i="1"/>
  <c r="G17" i="1"/>
  <c r="F17" i="1"/>
  <c r="E17" i="1"/>
  <c r="D17" i="1"/>
  <c r="O16" i="1"/>
  <c r="N16" i="1"/>
  <c r="M16" i="1"/>
  <c r="L16" i="1"/>
  <c r="K16" i="1"/>
  <c r="I16" i="1"/>
  <c r="H16" i="1"/>
  <c r="G16" i="1"/>
  <c r="F16" i="1"/>
  <c r="E16" i="1"/>
  <c r="D16" i="1"/>
  <c r="O15" i="1"/>
  <c r="N15" i="1"/>
  <c r="M15" i="1"/>
  <c r="L15" i="1"/>
  <c r="K15" i="1"/>
  <c r="I15" i="1"/>
  <c r="H15" i="1"/>
  <c r="G15" i="1"/>
  <c r="F15" i="1"/>
  <c r="E15" i="1"/>
  <c r="D15" i="1"/>
  <c r="O14" i="1"/>
  <c r="N14" i="1"/>
  <c r="M14" i="1"/>
  <c r="L14" i="1"/>
  <c r="K14" i="1"/>
  <c r="I14" i="1"/>
  <c r="O13" i="1"/>
  <c r="N13" i="1"/>
  <c r="M13" i="1"/>
  <c r="L13" i="1"/>
  <c r="K13" i="1"/>
  <c r="I13" i="1"/>
  <c r="O12" i="1"/>
  <c r="N12" i="1"/>
  <c r="M12" i="1"/>
  <c r="L12" i="1"/>
  <c r="K12" i="1"/>
  <c r="I12" i="1"/>
  <c r="O11" i="1"/>
  <c r="N11" i="1"/>
  <c r="M11" i="1"/>
  <c r="L11" i="1"/>
  <c r="K11" i="1"/>
  <c r="I11" i="1"/>
  <c r="C11" i="1"/>
  <c r="O10" i="1"/>
  <c r="N10" i="1"/>
  <c r="M10" i="1"/>
  <c r="L10" i="1"/>
  <c r="K10" i="1"/>
  <c r="I10" i="1"/>
  <c r="O9" i="1"/>
  <c r="N9" i="1"/>
  <c r="M9" i="1"/>
  <c r="L9" i="1"/>
  <c r="K9" i="1"/>
  <c r="I9" i="1"/>
  <c r="O8" i="1"/>
  <c r="N8" i="1"/>
  <c r="M8" i="1"/>
  <c r="L8" i="1"/>
  <c r="K8" i="1"/>
  <c r="I8" i="1"/>
  <c r="O7" i="1"/>
  <c r="N7" i="1"/>
  <c r="M7" i="1"/>
  <c r="L7" i="1"/>
  <c r="K7" i="1"/>
  <c r="I7" i="1"/>
  <c r="O6" i="1"/>
  <c r="N6" i="1"/>
  <c r="M6" i="1"/>
  <c r="L6" i="1"/>
  <c r="K6" i="1"/>
  <c r="I6" i="1"/>
  <c r="H6" i="1"/>
  <c r="G6" i="1"/>
  <c r="F6" i="1"/>
  <c r="E6" i="1"/>
  <c r="D6" i="1"/>
  <c r="O5" i="1"/>
  <c r="N5" i="1"/>
  <c r="M5" i="1"/>
  <c r="L5" i="1"/>
  <c r="K5" i="1"/>
  <c r="I5" i="1"/>
  <c r="H5" i="1"/>
  <c r="G5" i="1"/>
  <c r="F5" i="1"/>
  <c r="E5" i="1"/>
  <c r="D5" i="1"/>
  <c r="N4" i="1"/>
  <c r="M4" i="1"/>
  <c r="L4" i="1"/>
  <c r="K4" i="1"/>
  <c r="Q3" i="1"/>
  <c r="J3" i="1"/>
  <c r="C3" i="1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sharedStrings.xml><?xml version="1.0" encoding="utf-8"?>
<sst xmlns="http://schemas.openxmlformats.org/spreadsheetml/2006/main" count="63" uniqueCount="15">
  <si>
    <t>Sydney MSP</t>
  </si>
  <si>
    <t>Sydney EGP</t>
  </si>
  <si>
    <t>Adelaide MAP</t>
  </si>
  <si>
    <t>Adelaide SEAGas</t>
  </si>
  <si>
    <t>Brisbane RBP</t>
  </si>
  <si>
    <t>No of days</t>
  </si>
  <si>
    <t>MOS increase</t>
  </si>
  <si>
    <t>MOS decrease</t>
  </si>
  <si>
    <t>Summary statistics GJ/d</t>
  </si>
  <si>
    <t>Maximum</t>
  </si>
  <si>
    <t>Minimum</t>
  </si>
  <si>
    <t>Mean</t>
  </si>
  <si>
    <t>Std deviation</t>
  </si>
  <si>
    <t>% days positive</t>
  </si>
  <si>
    <t>% days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</si>
</sst>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56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indexed="56"/>
      <name val="Arial"/>
      <family val="2"/>
    </font>
    <font>
      <b/>
      <sz val="9"/>
      <color indexed="9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sz val="11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5" fillId="0" borderId="0" xfId="0" applyFont="1"/>
    <xf numFmtId="0" fontId="2" fillId="0" borderId="0" xfId="0" applyFont="1" applyAlignment="1">
      <alignment wrapText="1"/>
    </xf>
    <xf numFmtId="2" fontId="6" fillId="2" borderId="0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wrapText="1"/>
    </xf>
    <xf numFmtId="0" fontId="7" fillId="3" borderId="4" xfId="0" applyFont="1" applyFill="1" applyBorder="1"/>
    <xf numFmtId="3" fontId="8" fillId="3" borderId="4" xfId="0" applyNumberFormat="1" applyFont="1" applyFill="1" applyBorder="1"/>
    <xf numFmtId="3" fontId="9" fillId="3" borderId="5" xfId="1" applyNumberFormat="1" applyFont="1" applyFill="1" applyBorder="1" applyAlignment="1">
      <alignment horizontal="center"/>
    </xf>
    <xf numFmtId="3" fontId="9" fillId="3" borderId="6" xfId="1" applyNumberFormat="1" applyFont="1" applyFill="1" applyBorder="1"/>
    <xf numFmtId="3" fontId="9" fillId="3" borderId="0" xfId="1" applyNumberFormat="1" applyFont="1" applyFill="1" applyBorder="1"/>
    <xf numFmtId="3" fontId="9" fillId="3" borderId="7" xfId="1" applyNumberFormat="1" applyFont="1" applyFill="1" applyBorder="1"/>
    <xf numFmtId="164" fontId="2" fillId="0" borderId="0" xfId="0" applyNumberFormat="1" applyFont="1"/>
    <xf numFmtId="0" fontId="2" fillId="0" borderId="0" xfId="0" quotePrefix="1" applyFont="1"/>
    <xf numFmtId="0" fontId="2" fillId="0" borderId="0" xfId="0" applyFont="1" applyFill="1"/>
    <xf numFmtId="3" fontId="9" fillId="3" borderId="8" xfId="1" applyNumberFormat="1" applyFont="1" applyFill="1" applyBorder="1" applyAlignment="1">
      <alignment horizontal="center"/>
    </xf>
    <xf numFmtId="3" fontId="9" fillId="3" borderId="9" xfId="1" applyNumberFormat="1" applyFont="1" applyFill="1" applyBorder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  <xf numFmtId="164" fontId="10" fillId="2" borderId="1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9" fillId="4" borderId="11" xfId="0" applyNumberFormat="1" applyFont="1" applyFill="1" applyBorder="1"/>
    <xf numFmtId="0" fontId="9" fillId="4" borderId="12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/>
    </xf>
    <xf numFmtId="165" fontId="2" fillId="0" borderId="0" xfId="2" applyNumberFormat="1" applyFont="1" applyBorder="1"/>
    <xf numFmtId="9" fontId="9" fillId="3" borderId="16" xfId="0" applyNumberFormat="1" applyFont="1" applyFill="1" applyBorder="1" applyAlignment="1">
      <alignment horizontal="center"/>
    </xf>
    <xf numFmtId="9" fontId="9" fillId="3" borderId="16" xfId="2" applyFont="1" applyFill="1" applyBorder="1" applyAlignment="1">
      <alignment horizontal="center"/>
    </xf>
    <xf numFmtId="164" fontId="9" fillId="3" borderId="16" xfId="0" applyNumberFormat="1" applyFont="1" applyFill="1" applyBorder="1" applyAlignment="1">
      <alignment horizontal="center"/>
    </xf>
    <xf numFmtId="0" fontId="11" fillId="3" borderId="5" xfId="0" applyFont="1" applyFill="1" applyBorder="1"/>
    <xf numFmtId="3" fontId="9" fillId="3" borderId="17" xfId="1" applyNumberFormat="1" applyFont="1" applyFill="1" applyBorder="1"/>
    <xf numFmtId="0" fontId="11" fillId="3" borderId="18" xfId="0" applyFont="1" applyFill="1" applyBorder="1"/>
    <xf numFmtId="3" fontId="9" fillId="3" borderId="19" xfId="1" applyNumberFormat="1" applyFont="1" applyFill="1" applyBorder="1"/>
    <xf numFmtId="3" fontId="9" fillId="3" borderId="20" xfId="1" applyNumberFormat="1" applyFont="1" applyFill="1" applyBorder="1"/>
    <xf numFmtId="164" fontId="2" fillId="0" borderId="0" xfId="0" applyNumberFormat="1" applyFont="1" applyBorder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164" fontId="9" fillId="3" borderId="8" xfId="0" applyNumberFormat="1" applyFont="1" applyFill="1" applyBorder="1"/>
    <xf numFmtId="9" fontId="9" fillId="3" borderId="17" xfId="2" applyFont="1" applyFill="1" applyBorder="1"/>
    <xf numFmtId="9" fontId="9" fillId="3" borderId="7" xfId="2" applyFont="1" applyFill="1" applyBorder="1"/>
    <xf numFmtId="164" fontId="9" fillId="3" borderId="18" xfId="0" applyNumberFormat="1" applyFont="1" applyFill="1" applyBorder="1"/>
    <xf numFmtId="9" fontId="9" fillId="3" borderId="19" xfId="2" applyFont="1" applyFill="1" applyBorder="1"/>
    <xf numFmtId="9" fontId="9" fillId="3" borderId="20" xfId="2" applyFont="1" applyFill="1" applyBorder="1"/>
    <xf numFmtId="0" fontId="2" fillId="0" borderId="0" xfId="0" applyFont="1" applyBorder="1"/>
    <xf numFmtId="0" fontId="2" fillId="5" borderId="0" xfId="0" applyFont="1" applyFill="1"/>
    <xf numFmtId="3" fontId="9" fillId="3" borderId="8" xfId="1" applyNumberFormat="1" applyFont="1" applyFill="1" applyBorder="1" applyAlignment="1">
      <alignment horizontal="center" vertical="center"/>
    </xf>
    <xf numFmtId="3" fontId="9" fillId="3" borderId="18" xfId="1" applyNumberFormat="1" applyFont="1" applyFill="1" applyBorder="1" applyAlignment="1">
      <alignment horizontal="center" vertical="center"/>
    </xf>
    <xf numFmtId="3" fontId="9" fillId="3" borderId="21" xfId="1" applyNumberFormat="1" applyFont="1" applyFill="1" applyBorder="1"/>
    <xf numFmtId="1" fontId="2" fillId="0" borderId="0" xfId="0" applyNumberFormat="1" applyFont="1" applyBorder="1"/>
    <xf numFmtId="0" fontId="12" fillId="0" borderId="0" xfId="0" applyFont="1" applyBorder="1" applyAlignment="1">
      <alignment horizontal="center"/>
    </xf>
    <xf numFmtId="9" fontId="2" fillId="0" borderId="0" xfId="2" applyFont="1" applyBorder="1"/>
    <xf numFmtId="9" fontId="2" fillId="0" borderId="0" xfId="2" applyFont="1" applyFill="1" applyBorder="1"/>
    <xf numFmtId="9" fontId="2" fillId="0" borderId="0" xfId="0" applyNumberFormat="1" applyFont="1"/>
    <xf numFmtId="164" fontId="9" fillId="3" borderId="22" xfId="0" applyNumberFormat="1" applyFont="1" applyFill="1" applyBorder="1" applyAlignment="1">
      <alignment horizontal="center"/>
    </xf>
    <xf numFmtId="3" fontId="9" fillId="3" borderId="23" xfId="1" applyNumberFormat="1" applyFont="1" applyFill="1" applyBorder="1"/>
    <xf numFmtId="9" fontId="9" fillId="3" borderId="24" xfId="0" applyNumberFormat="1" applyFont="1" applyFill="1" applyBorder="1" applyAlignment="1">
      <alignment horizontal="center"/>
    </xf>
    <xf numFmtId="9" fontId="9" fillId="3" borderId="24" xfId="2" applyFont="1" applyFill="1" applyBorder="1" applyAlignment="1">
      <alignment horizontal="center"/>
    </xf>
    <xf numFmtId="164" fontId="9" fillId="3" borderId="25" xfId="0" applyNumberFormat="1" applyFont="1" applyFill="1" applyBorder="1" applyAlignment="1">
      <alignment horizontal="center"/>
    </xf>
    <xf numFmtId="0" fontId="11" fillId="3" borderId="6" xfId="0" applyFont="1" applyFill="1" applyBorder="1"/>
    <xf numFmtId="164" fontId="9" fillId="3" borderId="23" xfId="0" applyNumberFormat="1" applyFont="1" applyFill="1" applyBorder="1"/>
    <xf numFmtId="9" fontId="9" fillId="3" borderId="23" xfId="2" quotePrefix="1" applyFont="1" applyFill="1" applyBorder="1"/>
    <xf numFmtId="9" fontId="9" fillId="3" borderId="17" xfId="2" quotePrefix="1" applyFont="1" applyFill="1" applyBorder="1"/>
    <xf numFmtId="9" fontId="9" fillId="3" borderId="7" xfId="2" quotePrefix="1" applyFont="1" applyFill="1" applyBorder="1"/>
    <xf numFmtId="164" fontId="9" fillId="3" borderId="21" xfId="0" applyNumberFormat="1" applyFont="1" applyFill="1" applyBorder="1"/>
    <xf numFmtId="9" fontId="9" fillId="3" borderId="21" xfId="2" quotePrefix="1" applyFont="1" applyFill="1" applyBorder="1"/>
    <xf numFmtId="9" fontId="9" fillId="3" borderId="19" xfId="2" quotePrefix="1" applyFont="1" applyFill="1" applyBorder="1"/>
    <xf numFmtId="9" fontId="9" fillId="3" borderId="20" xfId="2" quotePrefix="1" applyFont="1" applyFill="1" applyBorder="1"/>
    <xf numFmtId="3" fontId="9" fillId="3" borderId="18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[1]Period_1!$Y$3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[1]Period_1!$Z$3:$AD$3</c:f>
              <c:numCache>
                <c:formatCode>#,##0</c:formatCode>
                <c:ptCount val="5"/>
                <c:pt idx="0">
                  <c:v>-9349.5</c:v>
                </c:pt>
                <c:pt idx="1">
                  <c:v>-98.65478250000001</c:v>
                </c:pt>
                <c:pt idx="2">
                  <c:v>-476.25</c:v>
                </c:pt>
                <c:pt idx="3">
                  <c:v>-2173.75</c:v>
                </c:pt>
                <c:pt idx="4">
                  <c:v>-2369.5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[1]Period_1!$Y$4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[1]Period_1!$Z$4:$AD$4</c:f>
              <c:numCache>
                <c:formatCode>#,##0</c:formatCode>
                <c:ptCount val="5"/>
                <c:pt idx="0">
                  <c:v>-17852.399999999998</c:v>
                </c:pt>
                <c:pt idx="1">
                  <c:v>-726.719516</c:v>
                </c:pt>
                <c:pt idx="2">
                  <c:v>-3729.7999999999997</c:v>
                </c:pt>
                <c:pt idx="3">
                  <c:v>-8069.5</c:v>
                </c:pt>
                <c:pt idx="4">
                  <c:v>-4917.5499999999993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[1]Period_1!$Y$5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[1]Period_1!$Z$5:$AD$5</c:f>
              <c:numCache>
                <c:formatCode>#,##0</c:formatCode>
                <c:ptCount val="5"/>
                <c:pt idx="0">
                  <c:v>-34633</c:v>
                </c:pt>
                <c:pt idx="1">
                  <c:v>-2723.4848299999999</c:v>
                </c:pt>
                <c:pt idx="2">
                  <c:v>-7023</c:v>
                </c:pt>
                <c:pt idx="3">
                  <c:v>-21049</c:v>
                </c:pt>
                <c:pt idx="4">
                  <c:v>-12474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[1]Period_1!$Y$6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[1]Period_1!$Z$6:$AD$6</c:f>
              <c:numCache>
                <c:formatCode>#,##0</c:formatCode>
                <c:ptCount val="5"/>
                <c:pt idx="0">
                  <c:v>-3333.2666666666669</c:v>
                </c:pt>
                <c:pt idx="1">
                  <c:v>2033.8913963333341</c:v>
                </c:pt>
                <c:pt idx="2">
                  <c:v>3127.3666666666668</c:v>
                </c:pt>
                <c:pt idx="3">
                  <c:v>-2088.7333333333331</c:v>
                </c:pt>
                <c:pt idx="4">
                  <c:v>-408.56666666666666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[1]Period_1!$Y$7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[1]Period_1!$Z$7:$AD$7</c:f>
              <c:numCache>
                <c:formatCode>#,##0</c:formatCode>
                <c:ptCount val="5"/>
                <c:pt idx="0">
                  <c:v>-2722.5</c:v>
                </c:pt>
                <c:pt idx="1">
                  <c:v>1912.8884249999999</c:v>
                </c:pt>
                <c:pt idx="2">
                  <c:v>2467.5</c:v>
                </c:pt>
                <c:pt idx="3">
                  <c:v>-0.5</c:v>
                </c:pt>
                <c:pt idx="4">
                  <c:v>-303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[1]Period_1!$Y$8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[1]Period_1!$Z$8:$AD$8</c:f>
              <c:numCache>
                <c:formatCode>#,##0</c:formatCode>
                <c:ptCount val="5"/>
                <c:pt idx="0">
                  <c:v>23466</c:v>
                </c:pt>
                <c:pt idx="1">
                  <c:v>7712.0197799999996</c:v>
                </c:pt>
                <c:pt idx="2">
                  <c:v>19734</c:v>
                </c:pt>
                <c:pt idx="3">
                  <c:v>147</c:v>
                </c:pt>
                <c:pt idx="4">
                  <c:v>7278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[1]Period_1!$Y$9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[1]Period_1!$Z$9:$AD$9</c:f>
              <c:numCache>
                <c:formatCode>#,##0</c:formatCode>
                <c:ptCount val="5"/>
                <c:pt idx="0">
                  <c:v>10999.449999999988</c:v>
                </c:pt>
                <c:pt idx="1">
                  <c:v>5656.8361004999988</c:v>
                </c:pt>
                <c:pt idx="2">
                  <c:v>10973.849999999995</c:v>
                </c:pt>
                <c:pt idx="3">
                  <c:v>106.79999999999995</c:v>
                </c:pt>
                <c:pt idx="4">
                  <c:v>4230.4999999999973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[1]Period_1!$Y$10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[1]Period_1!$Z$10:$AD$10</c:f>
              <c:numCache>
                <c:formatCode>#,##0</c:formatCode>
                <c:ptCount val="5"/>
                <c:pt idx="0">
                  <c:v>3056.25</c:v>
                </c:pt>
                <c:pt idx="1">
                  <c:v>3824.2709999999997</c:v>
                </c:pt>
                <c:pt idx="2">
                  <c:v>6257</c:v>
                </c:pt>
                <c:pt idx="3">
                  <c:v>33.25</c:v>
                </c:pt>
                <c:pt idx="4">
                  <c:v>1831.75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75221808"/>
        <c:axId val="875222200"/>
      </c:lineChart>
      <c:catAx>
        <c:axId val="87522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222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2222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221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'JUN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'JUN Published MOS Estimates'!$K$5:$K$35</c:f>
              <c:numCache>
                <c:formatCode>#,##0</c:formatCode>
                <c:ptCount val="31"/>
                <c:pt idx="0">
                  <c:v>23466</c:v>
                </c:pt>
                <c:pt idx="1">
                  <c:v>12808</c:v>
                </c:pt>
                <c:pt idx="2">
                  <c:v>8789</c:v>
                </c:pt>
                <c:pt idx="3">
                  <c:v>6916</c:v>
                </c:pt>
                <c:pt idx="4">
                  <c:v>6491</c:v>
                </c:pt>
                <c:pt idx="5">
                  <c:v>5316</c:v>
                </c:pt>
                <c:pt idx="6">
                  <c:v>4646</c:v>
                </c:pt>
                <c:pt idx="7">
                  <c:v>3260</c:v>
                </c:pt>
                <c:pt idx="8">
                  <c:v>2445</c:v>
                </c:pt>
                <c:pt idx="9">
                  <c:v>2084</c:v>
                </c:pt>
                <c:pt idx="10">
                  <c:v>1500</c:v>
                </c:pt>
                <c:pt idx="11">
                  <c:v>-345</c:v>
                </c:pt>
                <c:pt idx="12">
                  <c:v>-1040</c:v>
                </c:pt>
                <c:pt idx="13">
                  <c:v>-1654</c:v>
                </c:pt>
                <c:pt idx="14">
                  <c:v>-2561</c:v>
                </c:pt>
                <c:pt idx="15">
                  <c:v>-2884</c:v>
                </c:pt>
                <c:pt idx="16">
                  <c:v>-3953</c:v>
                </c:pt>
                <c:pt idx="17">
                  <c:v>-5067</c:v>
                </c:pt>
                <c:pt idx="18">
                  <c:v>-6404</c:v>
                </c:pt>
                <c:pt idx="19">
                  <c:v>-7331</c:v>
                </c:pt>
                <c:pt idx="20">
                  <c:v>-8071</c:v>
                </c:pt>
                <c:pt idx="21">
                  <c:v>-8739</c:v>
                </c:pt>
                <c:pt idx="22">
                  <c:v>-9553</c:v>
                </c:pt>
                <c:pt idx="23">
                  <c:v>-11140</c:v>
                </c:pt>
                <c:pt idx="24">
                  <c:v>-11972</c:v>
                </c:pt>
                <c:pt idx="25">
                  <c:v>-12831</c:v>
                </c:pt>
                <c:pt idx="26">
                  <c:v>-14233</c:v>
                </c:pt>
                <c:pt idx="27">
                  <c:v>-15670</c:v>
                </c:pt>
                <c:pt idx="28">
                  <c:v>-19638</c:v>
                </c:pt>
                <c:pt idx="29">
                  <c:v>-34633</c:v>
                </c:pt>
                <c:pt idx="30">
                  <c:v>#N/A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'JUN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'JUN Published MOS Estimates'!$L$5:$L$35</c:f>
              <c:numCache>
                <c:formatCode>#,##0</c:formatCode>
                <c:ptCount val="31"/>
                <c:pt idx="0">
                  <c:v>7712.0197799999996</c:v>
                </c:pt>
                <c:pt idx="1">
                  <c:v>5874.8625000000002</c:v>
                </c:pt>
                <c:pt idx="2">
                  <c:v>5390.3593899999996</c:v>
                </c:pt>
                <c:pt idx="3">
                  <c:v>4909.1489300000003</c:v>
                </c:pt>
                <c:pt idx="4">
                  <c:v>4804.67292</c:v>
                </c:pt>
                <c:pt idx="5">
                  <c:v>4626.8115699999998</c:v>
                </c:pt>
                <c:pt idx="6">
                  <c:v>4362.9971599999999</c:v>
                </c:pt>
                <c:pt idx="7">
                  <c:v>3891.3501799999999</c:v>
                </c:pt>
                <c:pt idx="8">
                  <c:v>3623.0334600000001</c:v>
                </c:pt>
                <c:pt idx="9">
                  <c:v>3373.8203100000001</c:v>
                </c:pt>
                <c:pt idx="10">
                  <c:v>3031.0576299999998</c:v>
                </c:pt>
                <c:pt idx="11">
                  <c:v>2886.3642599999998</c:v>
                </c:pt>
                <c:pt idx="12">
                  <c:v>2666.0024400000002</c:v>
                </c:pt>
                <c:pt idx="13">
                  <c:v>2406.9272500000002</c:v>
                </c:pt>
                <c:pt idx="14">
                  <c:v>2088.5913099999998</c:v>
                </c:pt>
                <c:pt idx="15">
                  <c:v>1737.1855399999999</c:v>
                </c:pt>
                <c:pt idx="16">
                  <c:v>1329.65625</c:v>
                </c:pt>
                <c:pt idx="17">
                  <c:v>903.18697999999995</c:v>
                </c:pt>
                <c:pt idx="18">
                  <c:v>721.21875999999997</c:v>
                </c:pt>
                <c:pt idx="19">
                  <c:v>292.97654999999997</c:v>
                </c:pt>
                <c:pt idx="20">
                  <c:v>-6.9907000000000004</c:v>
                </c:pt>
                <c:pt idx="21">
                  <c:v>-60.889650000000003</c:v>
                </c:pt>
                <c:pt idx="22">
                  <c:v>-111.24316</c:v>
                </c:pt>
                <c:pt idx="23">
                  <c:v>-157.28125</c:v>
                </c:pt>
                <c:pt idx="24">
                  <c:v>-275.66014999999999</c:v>
                </c:pt>
                <c:pt idx="25">
                  <c:v>-373.49416000000002</c:v>
                </c:pt>
                <c:pt idx="26">
                  <c:v>-473.88621999999998</c:v>
                </c:pt>
                <c:pt idx="27">
                  <c:v>-611.94622000000004</c:v>
                </c:pt>
                <c:pt idx="28">
                  <c:v>-820.62494000000004</c:v>
                </c:pt>
                <c:pt idx="29">
                  <c:v>-2723.4848299999999</c:v>
                </c:pt>
                <c:pt idx="30">
                  <c:v>#N/A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'JUN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'JUN Published MOS Estimates'!$M$5:$M$35</c:f>
              <c:numCache>
                <c:formatCode>#,##0</c:formatCode>
                <c:ptCount val="31"/>
                <c:pt idx="0">
                  <c:v>19734</c:v>
                </c:pt>
                <c:pt idx="1">
                  <c:v>11742</c:v>
                </c:pt>
                <c:pt idx="2">
                  <c:v>10035</c:v>
                </c:pt>
                <c:pt idx="3">
                  <c:v>8915</c:v>
                </c:pt>
                <c:pt idx="4">
                  <c:v>8431</c:v>
                </c:pt>
                <c:pt idx="5">
                  <c:v>7785</c:v>
                </c:pt>
                <c:pt idx="6">
                  <c:v>6960</c:v>
                </c:pt>
                <c:pt idx="7">
                  <c:v>6358</c:v>
                </c:pt>
                <c:pt idx="8">
                  <c:v>5954</c:v>
                </c:pt>
                <c:pt idx="9">
                  <c:v>5401</c:v>
                </c:pt>
                <c:pt idx="10">
                  <c:v>4985</c:v>
                </c:pt>
                <c:pt idx="11">
                  <c:v>4400</c:v>
                </c:pt>
                <c:pt idx="12">
                  <c:v>3787</c:v>
                </c:pt>
                <c:pt idx="13">
                  <c:v>3422</c:v>
                </c:pt>
                <c:pt idx="14">
                  <c:v>2816</c:v>
                </c:pt>
                <c:pt idx="15">
                  <c:v>2119</c:v>
                </c:pt>
                <c:pt idx="16">
                  <c:v>1622</c:v>
                </c:pt>
                <c:pt idx="17">
                  <c:v>1214</c:v>
                </c:pt>
                <c:pt idx="18">
                  <c:v>930</c:v>
                </c:pt>
                <c:pt idx="19">
                  <c:v>640</c:v>
                </c:pt>
                <c:pt idx="20">
                  <c:v>250</c:v>
                </c:pt>
                <c:pt idx="21">
                  <c:v>-171</c:v>
                </c:pt>
                <c:pt idx="22">
                  <c:v>-578</c:v>
                </c:pt>
                <c:pt idx="23">
                  <c:v>-1166</c:v>
                </c:pt>
                <c:pt idx="24">
                  <c:v>-1826</c:v>
                </c:pt>
                <c:pt idx="25">
                  <c:v>-2534</c:v>
                </c:pt>
                <c:pt idx="26">
                  <c:v>-3001</c:v>
                </c:pt>
                <c:pt idx="27">
                  <c:v>-3292</c:v>
                </c:pt>
                <c:pt idx="28">
                  <c:v>-4088</c:v>
                </c:pt>
                <c:pt idx="29">
                  <c:v>-7023</c:v>
                </c:pt>
                <c:pt idx="30">
                  <c:v>#N/A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'JUN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'JUN Published MOS Estimates'!$N$5:$N$35</c:f>
              <c:numCache>
                <c:formatCode>#,##0</c:formatCode>
                <c:ptCount val="31"/>
                <c:pt idx="0">
                  <c:v>147</c:v>
                </c:pt>
                <c:pt idx="1">
                  <c:v>114</c:v>
                </c:pt>
                <c:pt idx="2">
                  <c:v>98</c:v>
                </c:pt>
                <c:pt idx="3">
                  <c:v>85</c:v>
                </c:pt>
                <c:pt idx="4">
                  <c:v>57</c:v>
                </c:pt>
                <c:pt idx="5">
                  <c:v>47</c:v>
                </c:pt>
                <c:pt idx="6">
                  <c:v>42</c:v>
                </c:pt>
                <c:pt idx="7">
                  <c:v>35</c:v>
                </c:pt>
                <c:pt idx="8">
                  <c:v>28</c:v>
                </c:pt>
                <c:pt idx="9">
                  <c:v>25</c:v>
                </c:pt>
                <c:pt idx="10">
                  <c:v>21</c:v>
                </c:pt>
                <c:pt idx="11">
                  <c:v>16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-2</c:v>
                </c:pt>
                <c:pt idx="16">
                  <c:v>-9</c:v>
                </c:pt>
                <c:pt idx="17">
                  <c:v>-130</c:v>
                </c:pt>
                <c:pt idx="18">
                  <c:v>-212</c:v>
                </c:pt>
                <c:pt idx="19">
                  <c:v>-390</c:v>
                </c:pt>
                <c:pt idx="20">
                  <c:v>-911</c:v>
                </c:pt>
                <c:pt idx="21">
                  <c:v>-1651</c:v>
                </c:pt>
                <c:pt idx="22">
                  <c:v>-2348</c:v>
                </c:pt>
                <c:pt idx="23">
                  <c:v>-3803</c:v>
                </c:pt>
                <c:pt idx="24">
                  <c:v>-4563</c:v>
                </c:pt>
                <c:pt idx="25">
                  <c:v>-5816</c:v>
                </c:pt>
                <c:pt idx="26">
                  <c:v>-6464</c:v>
                </c:pt>
                <c:pt idx="27">
                  <c:v>-7547</c:v>
                </c:pt>
                <c:pt idx="28">
                  <c:v>-8497</c:v>
                </c:pt>
                <c:pt idx="29">
                  <c:v>-21049</c:v>
                </c:pt>
                <c:pt idx="30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'JUN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'JUN Published MOS Estimates'!$O$5:$O$35</c:f>
              <c:numCache>
                <c:formatCode>#,##0</c:formatCode>
                <c:ptCount val="31"/>
                <c:pt idx="0">
                  <c:v>7278</c:v>
                </c:pt>
                <c:pt idx="1">
                  <c:v>4649</c:v>
                </c:pt>
                <c:pt idx="2">
                  <c:v>3719</c:v>
                </c:pt>
                <c:pt idx="3">
                  <c:v>3065</c:v>
                </c:pt>
                <c:pt idx="4">
                  <c:v>2917</c:v>
                </c:pt>
                <c:pt idx="5">
                  <c:v>2407</c:v>
                </c:pt>
                <c:pt idx="6">
                  <c:v>2011</c:v>
                </c:pt>
                <c:pt idx="7">
                  <c:v>1931</c:v>
                </c:pt>
                <c:pt idx="8">
                  <c:v>1534</c:v>
                </c:pt>
                <c:pt idx="9">
                  <c:v>1375</c:v>
                </c:pt>
                <c:pt idx="10">
                  <c:v>1285</c:v>
                </c:pt>
                <c:pt idx="11">
                  <c:v>1164</c:v>
                </c:pt>
                <c:pt idx="12">
                  <c:v>556</c:v>
                </c:pt>
                <c:pt idx="13">
                  <c:v>291</c:v>
                </c:pt>
                <c:pt idx="14">
                  <c:v>-280</c:v>
                </c:pt>
                <c:pt idx="15">
                  <c:v>-326</c:v>
                </c:pt>
                <c:pt idx="16">
                  <c:v>-606</c:v>
                </c:pt>
                <c:pt idx="17">
                  <c:v>-827</c:v>
                </c:pt>
                <c:pt idx="18">
                  <c:v>-1067</c:v>
                </c:pt>
                <c:pt idx="19">
                  <c:v>-1600</c:v>
                </c:pt>
                <c:pt idx="20">
                  <c:v>-1989</c:v>
                </c:pt>
                <c:pt idx="21">
                  <c:v>-2179</c:v>
                </c:pt>
                <c:pt idx="22">
                  <c:v>-2433</c:v>
                </c:pt>
                <c:pt idx="23">
                  <c:v>-2584</c:v>
                </c:pt>
                <c:pt idx="24">
                  <c:v>-2966</c:v>
                </c:pt>
                <c:pt idx="25">
                  <c:v>-3475</c:v>
                </c:pt>
                <c:pt idx="26">
                  <c:v>-3922</c:v>
                </c:pt>
                <c:pt idx="27">
                  <c:v>-4235</c:v>
                </c:pt>
                <c:pt idx="28">
                  <c:v>-5476</c:v>
                </c:pt>
                <c:pt idx="29">
                  <c:v>-12474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234592"/>
        <c:axId val="565234984"/>
      </c:lineChart>
      <c:catAx>
        <c:axId val="5652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234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565234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23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[1]Period_2!$Y$3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[1]Period_2!$Z$3:$AD$3</c:f>
              <c:numCache>
                <c:formatCode>#,##0</c:formatCode>
                <c:ptCount val="5"/>
                <c:pt idx="0">
                  <c:v>-6680</c:v>
                </c:pt>
                <c:pt idx="1">
                  <c:v>-278.29003999999998</c:v>
                </c:pt>
                <c:pt idx="2">
                  <c:v>-2068.5</c:v>
                </c:pt>
                <c:pt idx="3">
                  <c:v>-1164</c:v>
                </c:pt>
                <c:pt idx="4">
                  <c:v>-1561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[1]Period_2!$Y$4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[1]Period_2!$Z$4:$AD$4</c:f>
              <c:numCache>
                <c:formatCode>#,##0</c:formatCode>
                <c:ptCount val="5"/>
                <c:pt idx="0">
                  <c:v>-16899.5</c:v>
                </c:pt>
                <c:pt idx="1">
                  <c:v>-1780.2624249999999</c:v>
                </c:pt>
                <c:pt idx="2">
                  <c:v>-4736.5</c:v>
                </c:pt>
                <c:pt idx="3">
                  <c:v>-7174.5</c:v>
                </c:pt>
                <c:pt idx="4">
                  <c:v>-4373.5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[1]Period_2!$Y$5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[1]Period_2!$Z$5:$AD$5</c:f>
              <c:numCache>
                <c:formatCode>#,##0</c:formatCode>
                <c:ptCount val="5"/>
                <c:pt idx="0">
                  <c:v>-33198</c:v>
                </c:pt>
                <c:pt idx="1">
                  <c:v>-3461.94526</c:v>
                </c:pt>
                <c:pt idx="2">
                  <c:v>-8067</c:v>
                </c:pt>
                <c:pt idx="3">
                  <c:v>-15100</c:v>
                </c:pt>
                <c:pt idx="4">
                  <c:v>-11400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[1]Period_2!$Y$6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[1]Period_2!$Z$6:$AD$6</c:f>
              <c:numCache>
                <c:formatCode>#,##0</c:formatCode>
                <c:ptCount val="5"/>
                <c:pt idx="0">
                  <c:v>-2321.2258064516127</c:v>
                </c:pt>
                <c:pt idx="1">
                  <c:v>1196.7350922580652</c:v>
                </c:pt>
                <c:pt idx="2">
                  <c:v>1298.0645161290322</c:v>
                </c:pt>
                <c:pt idx="3">
                  <c:v>-1449.3548387096773</c:v>
                </c:pt>
                <c:pt idx="4">
                  <c:v>-426.32258064516128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[1]Period_2!$Y$7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[1]Period_2!$Z$7:$AD$7</c:f>
              <c:numCache>
                <c:formatCode>#,##0</c:formatCode>
                <c:ptCount val="5"/>
                <c:pt idx="0">
                  <c:v>-1599</c:v>
                </c:pt>
                <c:pt idx="1">
                  <c:v>730.35402999999997</c:v>
                </c:pt>
                <c:pt idx="2">
                  <c:v>576</c:v>
                </c:pt>
                <c:pt idx="3">
                  <c:v>1</c:v>
                </c:pt>
                <c:pt idx="4">
                  <c:v>-306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[1]Period_2!$Y$8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[1]Period_2!$Z$8:$AD$8</c:f>
              <c:numCache>
                <c:formatCode>#,##0</c:formatCode>
                <c:ptCount val="5"/>
                <c:pt idx="0">
                  <c:v>19349</c:v>
                </c:pt>
                <c:pt idx="1">
                  <c:v>6363.00072</c:v>
                </c:pt>
                <c:pt idx="2">
                  <c:v>13929</c:v>
                </c:pt>
                <c:pt idx="3">
                  <c:v>165</c:v>
                </c:pt>
                <c:pt idx="4">
                  <c:v>6314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[1]Period_2!$Y$9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[1]Period_2!$Z$9:$AD$9</c:f>
              <c:numCache>
                <c:formatCode>#,##0</c:formatCode>
                <c:ptCount val="5"/>
                <c:pt idx="0">
                  <c:v>11653.5</c:v>
                </c:pt>
                <c:pt idx="1">
                  <c:v>5669.92976</c:v>
                </c:pt>
                <c:pt idx="2">
                  <c:v>9315</c:v>
                </c:pt>
                <c:pt idx="3">
                  <c:v>102</c:v>
                </c:pt>
                <c:pt idx="4">
                  <c:v>3787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[1]Period_2!$Y$10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[1]Period_2!$Z$10:$AD$10</c:f>
              <c:numCache>
                <c:formatCode>#,##0</c:formatCode>
                <c:ptCount val="5"/>
                <c:pt idx="0">
                  <c:v>3687</c:v>
                </c:pt>
                <c:pt idx="1">
                  <c:v>2474.0256449999997</c:v>
                </c:pt>
                <c:pt idx="2">
                  <c:v>4103.5</c:v>
                </c:pt>
                <c:pt idx="3">
                  <c:v>31.5</c:v>
                </c:pt>
                <c:pt idx="4">
                  <c:v>1168.5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560190008"/>
        <c:axId val="875335352"/>
      </c:lineChart>
      <c:catAx>
        <c:axId val="56019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335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335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190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'JUL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'JUL Published MOS Estimates'!$K$5:$K$35</c:f>
              <c:numCache>
                <c:formatCode>#,##0</c:formatCode>
                <c:ptCount val="31"/>
                <c:pt idx="0">
                  <c:v>19349</c:v>
                </c:pt>
                <c:pt idx="1">
                  <c:v>12568</c:v>
                </c:pt>
                <c:pt idx="2">
                  <c:v>10739</c:v>
                </c:pt>
                <c:pt idx="3">
                  <c:v>7594</c:v>
                </c:pt>
                <c:pt idx="4">
                  <c:v>6009</c:v>
                </c:pt>
                <c:pt idx="5">
                  <c:v>4643</c:v>
                </c:pt>
                <c:pt idx="6">
                  <c:v>4239</c:v>
                </c:pt>
                <c:pt idx="7">
                  <c:v>3792</c:v>
                </c:pt>
                <c:pt idx="8">
                  <c:v>3582</c:v>
                </c:pt>
                <c:pt idx="9">
                  <c:v>3333</c:v>
                </c:pt>
                <c:pt idx="10">
                  <c:v>2228</c:v>
                </c:pt>
                <c:pt idx="11">
                  <c:v>1466</c:v>
                </c:pt>
                <c:pt idx="12">
                  <c:v>393</c:v>
                </c:pt>
                <c:pt idx="13">
                  <c:v>-40</c:v>
                </c:pt>
                <c:pt idx="14">
                  <c:v>-786</c:v>
                </c:pt>
                <c:pt idx="15">
                  <c:v>-1599</c:v>
                </c:pt>
                <c:pt idx="16">
                  <c:v>-2706</c:v>
                </c:pt>
                <c:pt idx="17">
                  <c:v>-3744</c:v>
                </c:pt>
                <c:pt idx="18">
                  <c:v>-4383</c:v>
                </c:pt>
                <c:pt idx="19">
                  <c:v>-4920</c:v>
                </c:pt>
                <c:pt idx="20">
                  <c:v>-5605</c:v>
                </c:pt>
                <c:pt idx="21">
                  <c:v>-6080</c:v>
                </c:pt>
                <c:pt idx="22">
                  <c:v>-6546</c:v>
                </c:pt>
                <c:pt idx="23">
                  <c:v>-6814</c:v>
                </c:pt>
                <c:pt idx="24">
                  <c:v>-7918</c:v>
                </c:pt>
                <c:pt idx="25">
                  <c:v>-9916</c:v>
                </c:pt>
                <c:pt idx="26">
                  <c:v>-11404</c:v>
                </c:pt>
                <c:pt idx="27">
                  <c:v>-12435</c:v>
                </c:pt>
                <c:pt idx="28">
                  <c:v>-16081</c:v>
                </c:pt>
                <c:pt idx="29">
                  <c:v>-17718</c:v>
                </c:pt>
                <c:pt idx="30">
                  <c:v>-33198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'JUL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'JUL Published MOS Estimates'!$L$5:$L$35</c:f>
              <c:numCache>
                <c:formatCode>#,##0</c:formatCode>
                <c:ptCount val="31"/>
                <c:pt idx="0">
                  <c:v>6363.00072</c:v>
                </c:pt>
                <c:pt idx="1">
                  <c:v>5848.2779099999998</c:v>
                </c:pt>
                <c:pt idx="2">
                  <c:v>5491.5816100000002</c:v>
                </c:pt>
                <c:pt idx="3">
                  <c:v>5217.3131199999998</c:v>
                </c:pt>
                <c:pt idx="4">
                  <c:v>4362.0162</c:v>
                </c:pt>
                <c:pt idx="5">
                  <c:v>3378.1071400000001</c:v>
                </c:pt>
                <c:pt idx="6">
                  <c:v>2803.91363</c:v>
                </c:pt>
                <c:pt idx="7">
                  <c:v>2582.94776</c:v>
                </c:pt>
                <c:pt idx="8">
                  <c:v>2365.1035299999999</c:v>
                </c:pt>
                <c:pt idx="9">
                  <c:v>2124.9668200000001</c:v>
                </c:pt>
                <c:pt idx="10">
                  <c:v>1513.5629200000001</c:v>
                </c:pt>
                <c:pt idx="11">
                  <c:v>1359.3507</c:v>
                </c:pt>
                <c:pt idx="12">
                  <c:v>1116.2343800000001</c:v>
                </c:pt>
                <c:pt idx="13">
                  <c:v>990.16075000000001</c:v>
                </c:pt>
                <c:pt idx="14">
                  <c:v>850.19529999999997</c:v>
                </c:pt>
                <c:pt idx="15">
                  <c:v>730.35402999999997</c:v>
                </c:pt>
                <c:pt idx="16">
                  <c:v>586.56604000000004</c:v>
                </c:pt>
                <c:pt idx="17">
                  <c:v>336.40649999999999</c:v>
                </c:pt>
                <c:pt idx="18">
                  <c:v>-37.84375</c:v>
                </c:pt>
                <c:pt idx="19">
                  <c:v>-95.62312</c:v>
                </c:pt>
                <c:pt idx="20">
                  <c:v>-129.3125</c:v>
                </c:pt>
                <c:pt idx="21">
                  <c:v>-167.3374</c:v>
                </c:pt>
                <c:pt idx="22">
                  <c:v>-201.75</c:v>
                </c:pt>
                <c:pt idx="23">
                  <c:v>-354.83008000000001</c:v>
                </c:pt>
                <c:pt idx="24">
                  <c:v>-457.81200000000001</c:v>
                </c:pt>
                <c:pt idx="25">
                  <c:v>-597.47819000000004</c:v>
                </c:pt>
                <c:pt idx="26">
                  <c:v>-782.44335999999998</c:v>
                </c:pt>
                <c:pt idx="27">
                  <c:v>-1074.37069</c:v>
                </c:pt>
                <c:pt idx="28">
                  <c:v>-1196.92769</c:v>
                </c:pt>
                <c:pt idx="29">
                  <c:v>-2363.5971599999998</c:v>
                </c:pt>
                <c:pt idx="30">
                  <c:v>-3461.94526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'JUL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'JUL Published MOS Estimates'!$M$5:$M$35</c:f>
              <c:numCache>
                <c:formatCode>#,##0</c:formatCode>
                <c:ptCount val="31"/>
                <c:pt idx="0">
                  <c:v>13929</c:v>
                </c:pt>
                <c:pt idx="1">
                  <c:v>10401</c:v>
                </c:pt>
                <c:pt idx="2">
                  <c:v>8229</c:v>
                </c:pt>
                <c:pt idx="3">
                  <c:v>6996</c:v>
                </c:pt>
                <c:pt idx="4">
                  <c:v>6271</c:v>
                </c:pt>
                <c:pt idx="5">
                  <c:v>5700</c:v>
                </c:pt>
                <c:pt idx="6">
                  <c:v>5175</c:v>
                </c:pt>
                <c:pt idx="7">
                  <c:v>4456</c:v>
                </c:pt>
                <c:pt idx="8">
                  <c:v>3751</c:v>
                </c:pt>
                <c:pt idx="9">
                  <c:v>3048</c:v>
                </c:pt>
                <c:pt idx="10">
                  <c:v>2734</c:v>
                </c:pt>
                <c:pt idx="11">
                  <c:v>2072</c:v>
                </c:pt>
                <c:pt idx="12">
                  <c:v>1743</c:v>
                </c:pt>
                <c:pt idx="13">
                  <c:v>1436</c:v>
                </c:pt>
                <c:pt idx="14">
                  <c:v>1141</c:v>
                </c:pt>
                <c:pt idx="15">
                  <c:v>576</c:v>
                </c:pt>
                <c:pt idx="16">
                  <c:v>284</c:v>
                </c:pt>
                <c:pt idx="17">
                  <c:v>14</c:v>
                </c:pt>
                <c:pt idx="18">
                  <c:v>-100</c:v>
                </c:pt>
                <c:pt idx="19">
                  <c:v>-598</c:v>
                </c:pt>
                <c:pt idx="20">
                  <c:v>-786</c:v>
                </c:pt>
                <c:pt idx="21">
                  <c:v>-1257</c:v>
                </c:pt>
                <c:pt idx="22">
                  <c:v>-1906</c:v>
                </c:pt>
                <c:pt idx="23">
                  <c:v>-2231</c:v>
                </c:pt>
                <c:pt idx="24">
                  <c:v>-2770</c:v>
                </c:pt>
                <c:pt idx="25">
                  <c:v>-3036</c:v>
                </c:pt>
                <c:pt idx="26">
                  <c:v>-3599</c:v>
                </c:pt>
                <c:pt idx="27">
                  <c:v>-3893</c:v>
                </c:pt>
                <c:pt idx="28">
                  <c:v>-4446</c:v>
                </c:pt>
                <c:pt idx="29">
                  <c:v>-5027</c:v>
                </c:pt>
                <c:pt idx="30">
                  <c:v>-8067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'JUL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'JUL Published MOS Estimates'!$N$5:$N$35</c:f>
              <c:numCache>
                <c:formatCode>#,##0</c:formatCode>
                <c:ptCount val="31"/>
                <c:pt idx="0">
                  <c:v>165</c:v>
                </c:pt>
                <c:pt idx="1">
                  <c:v>104</c:v>
                </c:pt>
                <c:pt idx="2">
                  <c:v>100</c:v>
                </c:pt>
                <c:pt idx="3">
                  <c:v>97</c:v>
                </c:pt>
                <c:pt idx="4">
                  <c:v>84</c:v>
                </c:pt>
                <c:pt idx="5">
                  <c:v>60</c:v>
                </c:pt>
                <c:pt idx="6">
                  <c:v>46</c:v>
                </c:pt>
                <c:pt idx="7">
                  <c:v>34</c:v>
                </c:pt>
                <c:pt idx="8">
                  <c:v>29</c:v>
                </c:pt>
                <c:pt idx="9">
                  <c:v>23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-1</c:v>
                </c:pt>
                <c:pt idx="17">
                  <c:v>-3</c:v>
                </c:pt>
                <c:pt idx="18">
                  <c:v>-6</c:v>
                </c:pt>
                <c:pt idx="19">
                  <c:v>-143</c:v>
                </c:pt>
                <c:pt idx="20">
                  <c:v>-345</c:v>
                </c:pt>
                <c:pt idx="21">
                  <c:v>-540</c:v>
                </c:pt>
                <c:pt idx="22">
                  <c:v>-917</c:v>
                </c:pt>
                <c:pt idx="23">
                  <c:v>-1411</c:v>
                </c:pt>
                <c:pt idx="24">
                  <c:v>-2014</c:v>
                </c:pt>
                <c:pt idx="25">
                  <c:v>-2567</c:v>
                </c:pt>
                <c:pt idx="26">
                  <c:v>-3113</c:v>
                </c:pt>
                <c:pt idx="27">
                  <c:v>-5195</c:v>
                </c:pt>
                <c:pt idx="28">
                  <c:v>-6556</c:v>
                </c:pt>
                <c:pt idx="29">
                  <c:v>-7793</c:v>
                </c:pt>
                <c:pt idx="30">
                  <c:v>-15100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'JUL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'JUL Published MOS Estimates'!$O$5:$O$35</c:f>
              <c:numCache>
                <c:formatCode>#,##0</c:formatCode>
                <c:ptCount val="31"/>
                <c:pt idx="0">
                  <c:v>6314</c:v>
                </c:pt>
                <c:pt idx="1">
                  <c:v>4163</c:v>
                </c:pt>
                <c:pt idx="2">
                  <c:v>3411</c:v>
                </c:pt>
                <c:pt idx="3">
                  <c:v>2457</c:v>
                </c:pt>
                <c:pt idx="4">
                  <c:v>2064</c:v>
                </c:pt>
                <c:pt idx="5">
                  <c:v>1785</c:v>
                </c:pt>
                <c:pt idx="6">
                  <c:v>1634</c:v>
                </c:pt>
                <c:pt idx="7">
                  <c:v>1337</c:v>
                </c:pt>
                <c:pt idx="8">
                  <c:v>1000</c:v>
                </c:pt>
                <c:pt idx="9">
                  <c:v>879</c:v>
                </c:pt>
                <c:pt idx="10">
                  <c:v>691</c:v>
                </c:pt>
                <c:pt idx="11">
                  <c:v>473</c:v>
                </c:pt>
                <c:pt idx="12">
                  <c:v>198</c:v>
                </c:pt>
                <c:pt idx="13">
                  <c:v>23</c:v>
                </c:pt>
                <c:pt idx="14">
                  <c:v>-182</c:v>
                </c:pt>
                <c:pt idx="15">
                  <c:v>-306</c:v>
                </c:pt>
                <c:pt idx="16">
                  <c:v>-386</c:v>
                </c:pt>
                <c:pt idx="17">
                  <c:v>-563</c:v>
                </c:pt>
                <c:pt idx="18">
                  <c:v>-804</c:v>
                </c:pt>
                <c:pt idx="19">
                  <c:v>-963</c:v>
                </c:pt>
                <c:pt idx="20">
                  <c:v>-1117</c:v>
                </c:pt>
                <c:pt idx="21">
                  <c:v>-1388</c:v>
                </c:pt>
                <c:pt idx="22">
                  <c:v>-1477</c:v>
                </c:pt>
                <c:pt idx="23">
                  <c:v>-1645</c:v>
                </c:pt>
                <c:pt idx="24">
                  <c:v>-1974</c:v>
                </c:pt>
                <c:pt idx="25">
                  <c:v>-2459</c:v>
                </c:pt>
                <c:pt idx="26">
                  <c:v>-2873</c:v>
                </c:pt>
                <c:pt idx="27">
                  <c:v>-3361</c:v>
                </c:pt>
                <c:pt idx="28">
                  <c:v>-3879</c:v>
                </c:pt>
                <c:pt idx="29">
                  <c:v>-4868</c:v>
                </c:pt>
                <c:pt idx="30">
                  <c:v>-11400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336136"/>
        <c:axId val="875336528"/>
      </c:lineChart>
      <c:catAx>
        <c:axId val="87533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33652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75336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336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[1]Period_3!$Y$3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[1]Period_3!$Z$3:$AD$3</c:f>
              <c:numCache>
                <c:formatCode>#,##0</c:formatCode>
                <c:ptCount val="5"/>
                <c:pt idx="0">
                  <c:v>-7498</c:v>
                </c:pt>
                <c:pt idx="1">
                  <c:v>-386.031115</c:v>
                </c:pt>
                <c:pt idx="2">
                  <c:v>-2073</c:v>
                </c:pt>
                <c:pt idx="3">
                  <c:v>-857</c:v>
                </c:pt>
                <c:pt idx="4">
                  <c:v>-1514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[1]Period_3!$Y$4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[1]Period_3!$Z$4:$AD$4</c:f>
              <c:numCache>
                <c:formatCode>#,##0</c:formatCode>
                <c:ptCount val="5"/>
                <c:pt idx="0">
                  <c:v>-16572.5</c:v>
                </c:pt>
                <c:pt idx="1">
                  <c:v>-2084.6792799999998</c:v>
                </c:pt>
                <c:pt idx="2">
                  <c:v>-5228</c:v>
                </c:pt>
                <c:pt idx="3">
                  <c:v>-6008.5</c:v>
                </c:pt>
                <c:pt idx="4">
                  <c:v>-3920.5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[1]Period_3!$Y$5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[1]Period_3!$Z$5:$AD$5</c:f>
              <c:numCache>
                <c:formatCode>#,##0</c:formatCode>
                <c:ptCount val="5"/>
                <c:pt idx="0">
                  <c:v>-31707</c:v>
                </c:pt>
                <c:pt idx="1">
                  <c:v>-3899.1872699999999</c:v>
                </c:pt>
                <c:pt idx="2">
                  <c:v>-8877</c:v>
                </c:pt>
                <c:pt idx="3">
                  <c:v>-13425</c:v>
                </c:pt>
                <c:pt idx="4">
                  <c:v>-7384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[1]Period_3!$Y$6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[1]Period_3!$Z$6:$AD$6</c:f>
              <c:numCache>
                <c:formatCode>#,##0</c:formatCode>
                <c:ptCount val="5"/>
                <c:pt idx="0">
                  <c:v>-1283.8064516129032</c:v>
                </c:pt>
                <c:pt idx="1">
                  <c:v>903.72742806451686</c:v>
                </c:pt>
                <c:pt idx="2">
                  <c:v>971.12903225806451</c:v>
                </c:pt>
                <c:pt idx="3">
                  <c:v>-1184.3870967741937</c:v>
                </c:pt>
                <c:pt idx="4">
                  <c:v>297.16129032258067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[1]Period_3!$Y$7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[1]Period_3!$Z$7:$AD$7</c:f>
              <c:numCache>
                <c:formatCode>#,##0</c:formatCode>
                <c:ptCount val="5"/>
                <c:pt idx="0">
                  <c:v>-774</c:v>
                </c:pt>
                <c:pt idx="1">
                  <c:v>490.57607000000002</c:v>
                </c:pt>
                <c:pt idx="2">
                  <c:v>382</c:v>
                </c:pt>
                <c:pt idx="3">
                  <c:v>1</c:v>
                </c:pt>
                <c:pt idx="4">
                  <c:v>148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[1]Period_3!$Y$8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[1]Period_3!$Z$8:$AD$8</c:f>
              <c:numCache>
                <c:formatCode>#,##0</c:formatCode>
                <c:ptCount val="5"/>
                <c:pt idx="0">
                  <c:v>20346</c:v>
                </c:pt>
                <c:pt idx="1">
                  <c:v>7610.0740599999999</c:v>
                </c:pt>
                <c:pt idx="2">
                  <c:v>17141</c:v>
                </c:pt>
                <c:pt idx="3">
                  <c:v>193</c:v>
                </c:pt>
                <c:pt idx="4">
                  <c:v>7953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[1]Period_3!$Y$9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[1]Period_3!$Z$9:$AD$9</c:f>
              <c:numCache>
                <c:formatCode>#,##0</c:formatCode>
                <c:ptCount val="5"/>
                <c:pt idx="0">
                  <c:v>13509.5</c:v>
                </c:pt>
                <c:pt idx="1">
                  <c:v>4480.3973299999998</c:v>
                </c:pt>
                <c:pt idx="2">
                  <c:v>9196.5</c:v>
                </c:pt>
                <c:pt idx="3">
                  <c:v>118</c:v>
                </c:pt>
                <c:pt idx="4">
                  <c:v>5065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[1]Period_3!$Y$10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[1]Period_3!$Z$10:$AD$10</c:f>
              <c:numCache>
                <c:formatCode>#,##0</c:formatCode>
                <c:ptCount val="5"/>
                <c:pt idx="0">
                  <c:v>6315</c:v>
                </c:pt>
                <c:pt idx="1">
                  <c:v>2107.3359949999999</c:v>
                </c:pt>
                <c:pt idx="2">
                  <c:v>3834.5</c:v>
                </c:pt>
                <c:pt idx="3">
                  <c:v>34.5</c:v>
                </c:pt>
                <c:pt idx="4">
                  <c:v>1886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566314264"/>
        <c:axId val="566314656"/>
      </c:lineChart>
      <c:catAx>
        <c:axId val="56631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3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6314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314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'AUG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'AUG Published MOS Estimates'!$K$5:$K$35</c:f>
              <c:numCache>
                <c:formatCode>#,##0</c:formatCode>
                <c:ptCount val="31"/>
                <c:pt idx="0">
                  <c:v>20346</c:v>
                </c:pt>
                <c:pt idx="1">
                  <c:v>14511</c:v>
                </c:pt>
                <c:pt idx="2">
                  <c:v>12508</c:v>
                </c:pt>
                <c:pt idx="3">
                  <c:v>11765</c:v>
                </c:pt>
                <c:pt idx="4">
                  <c:v>10561</c:v>
                </c:pt>
                <c:pt idx="5">
                  <c:v>8629</c:v>
                </c:pt>
                <c:pt idx="6">
                  <c:v>7395</c:v>
                </c:pt>
                <c:pt idx="7">
                  <c:v>6764</c:v>
                </c:pt>
                <c:pt idx="8">
                  <c:v>5866</c:v>
                </c:pt>
                <c:pt idx="9">
                  <c:v>3555</c:v>
                </c:pt>
                <c:pt idx="10">
                  <c:v>2397</c:v>
                </c:pt>
                <c:pt idx="11">
                  <c:v>1656</c:v>
                </c:pt>
                <c:pt idx="12">
                  <c:v>1219</c:v>
                </c:pt>
                <c:pt idx="13">
                  <c:v>449</c:v>
                </c:pt>
                <c:pt idx="14">
                  <c:v>-299</c:v>
                </c:pt>
                <c:pt idx="15">
                  <c:v>-774</c:v>
                </c:pt>
                <c:pt idx="16">
                  <c:v>-1578</c:v>
                </c:pt>
                <c:pt idx="17">
                  <c:v>-2734</c:v>
                </c:pt>
                <c:pt idx="18">
                  <c:v>-3666</c:v>
                </c:pt>
                <c:pt idx="19">
                  <c:v>-4378</c:v>
                </c:pt>
                <c:pt idx="20">
                  <c:v>-5426</c:v>
                </c:pt>
                <c:pt idx="21">
                  <c:v>-6454</c:v>
                </c:pt>
                <c:pt idx="22">
                  <c:v>-7040</c:v>
                </c:pt>
                <c:pt idx="23">
                  <c:v>-7956</c:v>
                </c:pt>
                <c:pt idx="24">
                  <c:v>-8395</c:v>
                </c:pt>
                <c:pt idx="25">
                  <c:v>-9614</c:v>
                </c:pt>
                <c:pt idx="26">
                  <c:v>-10974</c:v>
                </c:pt>
                <c:pt idx="27">
                  <c:v>-13279</c:v>
                </c:pt>
                <c:pt idx="28">
                  <c:v>-14894</c:v>
                </c:pt>
                <c:pt idx="29">
                  <c:v>-18251</c:v>
                </c:pt>
                <c:pt idx="30">
                  <c:v>-31707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'AUG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'AUG Published MOS Estimates'!$L$5:$L$35</c:f>
              <c:numCache>
                <c:formatCode>#,##0</c:formatCode>
                <c:ptCount val="31"/>
                <c:pt idx="0">
                  <c:v>7610.0740599999999</c:v>
                </c:pt>
                <c:pt idx="1">
                  <c:v>4690.7949099999996</c:v>
                </c:pt>
                <c:pt idx="2">
                  <c:v>4269.9997499999999</c:v>
                </c:pt>
                <c:pt idx="3">
                  <c:v>3407.57836</c:v>
                </c:pt>
                <c:pt idx="4">
                  <c:v>2999.9997199999998</c:v>
                </c:pt>
                <c:pt idx="5">
                  <c:v>2611.9235199999998</c:v>
                </c:pt>
                <c:pt idx="6">
                  <c:v>2385.9998399999999</c:v>
                </c:pt>
                <c:pt idx="7">
                  <c:v>2200.3671899999999</c:v>
                </c:pt>
                <c:pt idx="8">
                  <c:v>2014.3047999999999</c:v>
                </c:pt>
                <c:pt idx="9">
                  <c:v>1984.89284</c:v>
                </c:pt>
                <c:pt idx="10">
                  <c:v>1647.5767599999999</c:v>
                </c:pt>
                <c:pt idx="11">
                  <c:v>1529.3646200000001</c:v>
                </c:pt>
                <c:pt idx="12">
                  <c:v>1275.8373300000001</c:v>
                </c:pt>
                <c:pt idx="13">
                  <c:v>1020.8905</c:v>
                </c:pt>
                <c:pt idx="14">
                  <c:v>909.20714999999996</c:v>
                </c:pt>
                <c:pt idx="15">
                  <c:v>490.57607000000002</c:v>
                </c:pt>
                <c:pt idx="16">
                  <c:v>186.71779000000001</c:v>
                </c:pt>
                <c:pt idx="17">
                  <c:v>-50.643999999999998</c:v>
                </c:pt>
                <c:pt idx="18">
                  <c:v>-74.5</c:v>
                </c:pt>
                <c:pt idx="19">
                  <c:v>-153.33766</c:v>
                </c:pt>
                <c:pt idx="20">
                  <c:v>-180.59375</c:v>
                </c:pt>
                <c:pt idx="21">
                  <c:v>-220.69749999999999</c:v>
                </c:pt>
                <c:pt idx="22">
                  <c:v>-332.06200000000001</c:v>
                </c:pt>
                <c:pt idx="23">
                  <c:v>-440.00022999999999</c:v>
                </c:pt>
                <c:pt idx="24">
                  <c:v>-574.03905999999995</c:v>
                </c:pt>
                <c:pt idx="25">
                  <c:v>-714.25</c:v>
                </c:pt>
                <c:pt idx="26">
                  <c:v>-1005.5702</c:v>
                </c:pt>
                <c:pt idx="27">
                  <c:v>-1406.3147100000001</c:v>
                </c:pt>
                <c:pt idx="28">
                  <c:v>-1880.00784</c:v>
                </c:pt>
                <c:pt idx="29">
                  <c:v>-2289.3507199999999</c:v>
                </c:pt>
                <c:pt idx="30">
                  <c:v>-3899.1872699999999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'AUG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'AUG Published MOS Estimates'!$M$5:$M$35</c:f>
              <c:numCache>
                <c:formatCode>#,##0</c:formatCode>
                <c:ptCount val="31"/>
                <c:pt idx="0">
                  <c:v>17141</c:v>
                </c:pt>
                <c:pt idx="1">
                  <c:v>10824</c:v>
                </c:pt>
                <c:pt idx="2">
                  <c:v>7569</c:v>
                </c:pt>
                <c:pt idx="3">
                  <c:v>5672</c:v>
                </c:pt>
                <c:pt idx="4">
                  <c:v>5353</c:v>
                </c:pt>
                <c:pt idx="5">
                  <c:v>4656</c:v>
                </c:pt>
                <c:pt idx="6">
                  <c:v>4404</c:v>
                </c:pt>
                <c:pt idx="7">
                  <c:v>3948</c:v>
                </c:pt>
                <c:pt idx="8">
                  <c:v>3721</c:v>
                </c:pt>
                <c:pt idx="9">
                  <c:v>2832</c:v>
                </c:pt>
                <c:pt idx="10">
                  <c:v>2042</c:v>
                </c:pt>
                <c:pt idx="11">
                  <c:v>1674</c:v>
                </c:pt>
                <c:pt idx="12">
                  <c:v>1292</c:v>
                </c:pt>
                <c:pt idx="13">
                  <c:v>954</c:v>
                </c:pt>
                <c:pt idx="14">
                  <c:v>561</c:v>
                </c:pt>
                <c:pt idx="15">
                  <c:v>382</c:v>
                </c:pt>
                <c:pt idx="16">
                  <c:v>-265</c:v>
                </c:pt>
                <c:pt idx="17">
                  <c:v>-614</c:v>
                </c:pt>
                <c:pt idx="18">
                  <c:v>-694</c:v>
                </c:pt>
                <c:pt idx="19">
                  <c:v>-957</c:v>
                </c:pt>
                <c:pt idx="20">
                  <c:v>-1321</c:v>
                </c:pt>
                <c:pt idx="21">
                  <c:v>-1580</c:v>
                </c:pt>
                <c:pt idx="22">
                  <c:v>-1972</c:v>
                </c:pt>
                <c:pt idx="23">
                  <c:v>-2174</c:v>
                </c:pt>
                <c:pt idx="24">
                  <c:v>-2974</c:v>
                </c:pt>
                <c:pt idx="25">
                  <c:v>-3284</c:v>
                </c:pt>
                <c:pt idx="26">
                  <c:v>-3657</c:v>
                </c:pt>
                <c:pt idx="27">
                  <c:v>-4095</c:v>
                </c:pt>
                <c:pt idx="28">
                  <c:v>-4740</c:v>
                </c:pt>
                <c:pt idx="29">
                  <c:v>-5716</c:v>
                </c:pt>
                <c:pt idx="30">
                  <c:v>-8877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'AUG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'AUG Published MOS Estimates'!$N$5:$N$35</c:f>
              <c:numCache>
                <c:formatCode>#,##0</c:formatCode>
                <c:ptCount val="31"/>
                <c:pt idx="0">
                  <c:v>193</c:v>
                </c:pt>
                <c:pt idx="1">
                  <c:v>133</c:v>
                </c:pt>
                <c:pt idx="2">
                  <c:v>103</c:v>
                </c:pt>
                <c:pt idx="3">
                  <c:v>93</c:v>
                </c:pt>
                <c:pt idx="4">
                  <c:v>87</c:v>
                </c:pt>
                <c:pt idx="5">
                  <c:v>74</c:v>
                </c:pt>
                <c:pt idx="6">
                  <c:v>64</c:v>
                </c:pt>
                <c:pt idx="7">
                  <c:v>37</c:v>
                </c:pt>
                <c:pt idx="8">
                  <c:v>32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-2</c:v>
                </c:pt>
                <c:pt idx="18">
                  <c:v>-4</c:v>
                </c:pt>
                <c:pt idx="19">
                  <c:v>-9</c:v>
                </c:pt>
                <c:pt idx="20">
                  <c:v>-83</c:v>
                </c:pt>
                <c:pt idx="21">
                  <c:v>-347</c:v>
                </c:pt>
                <c:pt idx="22">
                  <c:v>-691</c:v>
                </c:pt>
                <c:pt idx="23">
                  <c:v>-1023</c:v>
                </c:pt>
                <c:pt idx="24">
                  <c:v>-1439</c:v>
                </c:pt>
                <c:pt idx="25">
                  <c:v>-1713</c:v>
                </c:pt>
                <c:pt idx="26">
                  <c:v>-2590</c:v>
                </c:pt>
                <c:pt idx="27">
                  <c:v>-4283</c:v>
                </c:pt>
                <c:pt idx="28">
                  <c:v>-5434</c:v>
                </c:pt>
                <c:pt idx="29">
                  <c:v>-6583</c:v>
                </c:pt>
                <c:pt idx="30">
                  <c:v>-13425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'AUG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'AUG Published MOS Estimates'!$O$5:$O$35</c:f>
              <c:numCache>
                <c:formatCode>#,##0</c:formatCode>
                <c:ptCount val="31"/>
                <c:pt idx="0">
                  <c:v>7953</c:v>
                </c:pt>
                <c:pt idx="1">
                  <c:v>5586</c:v>
                </c:pt>
                <c:pt idx="2">
                  <c:v>4544</c:v>
                </c:pt>
                <c:pt idx="3">
                  <c:v>3604</c:v>
                </c:pt>
                <c:pt idx="4">
                  <c:v>2959</c:v>
                </c:pt>
                <c:pt idx="5">
                  <c:v>2601</c:v>
                </c:pt>
                <c:pt idx="6">
                  <c:v>2386</c:v>
                </c:pt>
                <c:pt idx="7">
                  <c:v>2048</c:v>
                </c:pt>
                <c:pt idx="8">
                  <c:v>1724</c:v>
                </c:pt>
                <c:pt idx="9">
                  <c:v>1532</c:v>
                </c:pt>
                <c:pt idx="10">
                  <c:v>1378</c:v>
                </c:pt>
                <c:pt idx="11">
                  <c:v>1202</c:v>
                </c:pt>
                <c:pt idx="12">
                  <c:v>898</c:v>
                </c:pt>
                <c:pt idx="13">
                  <c:v>540</c:v>
                </c:pt>
                <c:pt idx="14">
                  <c:v>393</c:v>
                </c:pt>
                <c:pt idx="15">
                  <c:v>148</c:v>
                </c:pt>
                <c:pt idx="16">
                  <c:v>-59</c:v>
                </c:pt>
                <c:pt idx="17">
                  <c:v>-325</c:v>
                </c:pt>
                <c:pt idx="18">
                  <c:v>-418</c:v>
                </c:pt>
                <c:pt idx="19">
                  <c:v>-559</c:v>
                </c:pt>
                <c:pt idx="20">
                  <c:v>-636</c:v>
                </c:pt>
                <c:pt idx="21">
                  <c:v>-898</c:v>
                </c:pt>
                <c:pt idx="22">
                  <c:v>-1405</c:v>
                </c:pt>
                <c:pt idx="23">
                  <c:v>-1623</c:v>
                </c:pt>
                <c:pt idx="24">
                  <c:v>-1805</c:v>
                </c:pt>
                <c:pt idx="25">
                  <c:v>-2139</c:v>
                </c:pt>
                <c:pt idx="26">
                  <c:v>-2406</c:v>
                </c:pt>
                <c:pt idx="27">
                  <c:v>-2786</c:v>
                </c:pt>
                <c:pt idx="28">
                  <c:v>-3580</c:v>
                </c:pt>
                <c:pt idx="29">
                  <c:v>-4261</c:v>
                </c:pt>
                <c:pt idx="30">
                  <c:v>-7384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315440"/>
        <c:axId val="564442376"/>
      </c:lineChart>
      <c:catAx>
        <c:axId val="56631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4423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5644423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315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3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71437</xdr:rowOff>
    </xdr:from>
    <xdr:to>
      <xdr:col>22</xdr:col>
      <xdr:colOff>152400</xdr:colOff>
      <xdr:row>21</xdr:row>
      <xdr:rowOff>14287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S%20Estimates%20She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o/gso/STTM%20Operations/Market%20Operator%20Service%20(MOS)/MOS%20Estimates/MOS%20Estimate%20Forecast%20Model/2014/December%202014%20-%20February%202015/MOS_Estimates_December%202014%20-%20February%202015-%20Supporting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>
        <row r="5">
          <cell r="M5">
            <v>6</v>
          </cell>
          <cell r="N5">
            <v>2016</v>
          </cell>
          <cell r="Q5">
            <v>30</v>
          </cell>
        </row>
        <row r="6">
          <cell r="M6">
            <v>7</v>
          </cell>
          <cell r="N6">
            <v>2016</v>
          </cell>
          <cell r="Q6">
            <v>31</v>
          </cell>
        </row>
        <row r="7">
          <cell r="M7">
            <v>8</v>
          </cell>
          <cell r="N7">
            <v>2016</v>
          </cell>
          <cell r="Q7">
            <v>31</v>
          </cell>
        </row>
      </sheetData>
      <sheetData sheetId="1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23466</v>
          </cell>
          <cell r="R3">
            <v>7712.0197799999996</v>
          </cell>
          <cell r="S3">
            <v>19734</v>
          </cell>
          <cell r="T3">
            <v>147</v>
          </cell>
          <cell r="V3">
            <v>7278</v>
          </cell>
          <cell r="Y3">
            <v>0.25</v>
          </cell>
          <cell r="Z3">
            <v>-9349.5</v>
          </cell>
          <cell r="AA3">
            <v>-98.65478250000001</v>
          </cell>
          <cell r="AB3">
            <v>-476.25</v>
          </cell>
          <cell r="AC3">
            <v>-2173.75</v>
          </cell>
          <cell r="AD3">
            <v>-2369.5</v>
          </cell>
        </row>
        <row r="4">
          <cell r="O4">
            <v>2</v>
          </cell>
          <cell r="Q4">
            <v>12808</v>
          </cell>
          <cell r="R4">
            <v>5874.8625000000002</v>
          </cell>
          <cell r="S4">
            <v>11742</v>
          </cell>
          <cell r="T4">
            <v>114</v>
          </cell>
          <cell r="V4">
            <v>4649</v>
          </cell>
          <cell r="Y4">
            <v>0.05</v>
          </cell>
          <cell r="Z4">
            <v>-17852.399999999998</v>
          </cell>
          <cell r="AA4">
            <v>-726.719516</v>
          </cell>
          <cell r="AB4">
            <v>-3729.7999999999997</v>
          </cell>
          <cell r="AC4">
            <v>-8069.5</v>
          </cell>
          <cell r="AD4">
            <v>-4917.5499999999993</v>
          </cell>
        </row>
        <row r="5">
          <cell r="O5">
            <v>3</v>
          </cell>
          <cell r="Q5">
            <v>8789</v>
          </cell>
          <cell r="R5">
            <v>5390.3593899999996</v>
          </cell>
          <cell r="S5">
            <v>10035</v>
          </cell>
          <cell r="T5">
            <v>98</v>
          </cell>
          <cell r="V5">
            <v>3719</v>
          </cell>
          <cell r="Y5" t="str">
            <v>Min</v>
          </cell>
          <cell r="Z5">
            <v>-34633</v>
          </cell>
          <cell r="AA5">
            <v>-2723.4848299999999</v>
          </cell>
          <cell r="AB5">
            <v>-7023</v>
          </cell>
          <cell r="AC5">
            <v>-21049</v>
          </cell>
          <cell r="AD5">
            <v>-12474</v>
          </cell>
        </row>
        <row r="6">
          <cell r="O6">
            <v>4</v>
          </cell>
          <cell r="Q6">
            <v>6916</v>
          </cell>
          <cell r="R6">
            <v>4909.1489300000003</v>
          </cell>
          <cell r="S6">
            <v>8915</v>
          </cell>
          <cell r="T6">
            <v>85</v>
          </cell>
          <cell r="V6">
            <v>3065</v>
          </cell>
          <cell r="Y6" t="str">
            <v>Mean</v>
          </cell>
          <cell r="Z6">
            <v>-3333.2666666666669</v>
          </cell>
          <cell r="AA6">
            <v>2033.8913963333341</v>
          </cell>
          <cell r="AB6">
            <v>3127.3666666666668</v>
          </cell>
          <cell r="AC6">
            <v>-2088.7333333333331</v>
          </cell>
          <cell r="AD6">
            <v>-408.56666666666666</v>
          </cell>
        </row>
        <row r="7">
          <cell r="O7">
            <v>5</v>
          </cell>
          <cell r="Q7">
            <v>6491</v>
          </cell>
          <cell r="R7">
            <v>4804.67292</v>
          </cell>
          <cell r="S7">
            <v>8431</v>
          </cell>
          <cell r="T7">
            <v>57</v>
          </cell>
          <cell r="V7">
            <v>2917</v>
          </cell>
          <cell r="Y7" t="str">
            <v>Median</v>
          </cell>
          <cell r="Z7">
            <v>-2722.5</v>
          </cell>
          <cell r="AA7">
            <v>1912.8884249999999</v>
          </cell>
          <cell r="AB7">
            <v>2467.5</v>
          </cell>
          <cell r="AC7">
            <v>-0.5</v>
          </cell>
          <cell r="AD7">
            <v>-303</v>
          </cell>
        </row>
        <row r="8">
          <cell r="O8">
            <v>6</v>
          </cell>
          <cell r="Q8">
            <v>5316</v>
          </cell>
          <cell r="R8">
            <v>4626.8115699999998</v>
          </cell>
          <cell r="S8">
            <v>7785</v>
          </cell>
          <cell r="T8">
            <v>47</v>
          </cell>
          <cell r="V8">
            <v>2407</v>
          </cell>
          <cell r="Y8" t="str">
            <v>Max</v>
          </cell>
          <cell r="Z8">
            <v>23466</v>
          </cell>
          <cell r="AA8">
            <v>7712.0197799999996</v>
          </cell>
          <cell r="AB8">
            <v>19734</v>
          </cell>
          <cell r="AC8">
            <v>147</v>
          </cell>
          <cell r="AD8">
            <v>7278</v>
          </cell>
        </row>
        <row r="9">
          <cell r="O9">
            <v>7</v>
          </cell>
          <cell r="Q9">
            <v>4646</v>
          </cell>
          <cell r="R9">
            <v>4362.9971599999999</v>
          </cell>
          <cell r="S9">
            <v>6960</v>
          </cell>
          <cell r="T9">
            <v>42</v>
          </cell>
          <cell r="V9">
            <v>2011</v>
          </cell>
          <cell r="Y9">
            <v>0.95</v>
          </cell>
          <cell r="Z9">
            <v>10999.449999999988</v>
          </cell>
          <cell r="AA9">
            <v>5656.8361004999988</v>
          </cell>
          <cell r="AB9">
            <v>10973.849999999995</v>
          </cell>
          <cell r="AC9">
            <v>106.79999999999995</v>
          </cell>
          <cell r="AD9">
            <v>4230.4999999999973</v>
          </cell>
        </row>
        <row r="10">
          <cell r="O10">
            <v>8</v>
          </cell>
          <cell r="Q10">
            <v>3260</v>
          </cell>
          <cell r="R10">
            <v>3891.3501799999999</v>
          </cell>
          <cell r="S10">
            <v>6358</v>
          </cell>
          <cell r="T10">
            <v>35</v>
          </cell>
          <cell r="V10">
            <v>1931</v>
          </cell>
          <cell r="Y10">
            <v>0.75</v>
          </cell>
          <cell r="Z10">
            <v>3056.25</v>
          </cell>
          <cell r="AA10">
            <v>3824.2709999999997</v>
          </cell>
          <cell r="AB10">
            <v>6257</v>
          </cell>
          <cell r="AC10">
            <v>33.25</v>
          </cell>
          <cell r="AD10">
            <v>1831.75</v>
          </cell>
        </row>
        <row r="11">
          <cell r="O11">
            <v>9</v>
          </cell>
          <cell r="Q11">
            <v>2445</v>
          </cell>
          <cell r="R11">
            <v>3623.0334600000001</v>
          </cell>
          <cell r="S11">
            <v>5954</v>
          </cell>
          <cell r="T11">
            <v>28</v>
          </cell>
          <cell r="V11">
            <v>1534</v>
          </cell>
        </row>
        <row r="12">
          <cell r="O12">
            <v>10</v>
          </cell>
          <cell r="Q12">
            <v>2084</v>
          </cell>
          <cell r="R12">
            <v>3373.8203100000001</v>
          </cell>
          <cell r="S12">
            <v>5401</v>
          </cell>
          <cell r="T12">
            <v>25</v>
          </cell>
          <cell r="V12">
            <v>1375</v>
          </cell>
        </row>
        <row r="13">
          <cell r="O13">
            <v>11</v>
          </cell>
          <cell r="Q13">
            <v>1500</v>
          </cell>
          <cell r="R13">
            <v>3031.0576299999998</v>
          </cell>
          <cell r="S13">
            <v>4985</v>
          </cell>
          <cell r="T13">
            <v>21</v>
          </cell>
          <cell r="V13">
            <v>1285</v>
          </cell>
        </row>
        <row r="14">
          <cell r="O14">
            <v>12</v>
          </cell>
          <cell r="Q14">
            <v>-345</v>
          </cell>
          <cell r="R14">
            <v>2886.3642599999998</v>
          </cell>
          <cell r="S14">
            <v>4400</v>
          </cell>
          <cell r="T14">
            <v>16</v>
          </cell>
          <cell r="V14">
            <v>1164</v>
          </cell>
        </row>
        <row r="15">
          <cell r="O15">
            <v>13</v>
          </cell>
          <cell r="Q15">
            <v>-1040</v>
          </cell>
          <cell r="R15">
            <v>2666.0024400000002</v>
          </cell>
          <cell r="S15">
            <v>3787</v>
          </cell>
          <cell r="T15">
            <v>9</v>
          </cell>
          <cell r="V15">
            <v>556</v>
          </cell>
        </row>
        <row r="16">
          <cell r="O16">
            <v>14</v>
          </cell>
          <cell r="Q16">
            <v>-1654</v>
          </cell>
          <cell r="R16">
            <v>2406.9272500000002</v>
          </cell>
          <cell r="S16">
            <v>3422</v>
          </cell>
          <cell r="T16">
            <v>5</v>
          </cell>
          <cell r="V16">
            <v>291</v>
          </cell>
        </row>
        <row r="17">
          <cell r="O17">
            <v>15</v>
          </cell>
          <cell r="Q17">
            <v>-2561</v>
          </cell>
          <cell r="R17">
            <v>2088.5913099999998</v>
          </cell>
          <cell r="S17">
            <v>2816</v>
          </cell>
          <cell r="T17">
            <v>1</v>
          </cell>
          <cell r="V17">
            <v>-280</v>
          </cell>
        </row>
        <row r="18">
          <cell r="O18">
            <v>16</v>
          </cell>
          <cell r="Q18">
            <v>-2884</v>
          </cell>
          <cell r="R18">
            <v>1737.1855399999999</v>
          </cell>
          <cell r="S18">
            <v>2119</v>
          </cell>
          <cell r="T18">
            <v>-2</v>
          </cell>
          <cell r="V18">
            <v>-326</v>
          </cell>
        </row>
        <row r="19">
          <cell r="O19">
            <v>17</v>
          </cell>
          <cell r="Q19">
            <v>-3953</v>
          </cell>
          <cell r="R19">
            <v>1329.65625</v>
          </cell>
          <cell r="S19">
            <v>1622</v>
          </cell>
          <cell r="T19">
            <v>-9</v>
          </cell>
          <cell r="V19">
            <v>-606</v>
          </cell>
        </row>
        <row r="20">
          <cell r="O20">
            <v>18</v>
          </cell>
          <cell r="Q20">
            <v>-5067</v>
          </cell>
          <cell r="R20">
            <v>903.18697999999995</v>
          </cell>
          <cell r="S20">
            <v>1214</v>
          </cell>
          <cell r="T20">
            <v>-130</v>
          </cell>
          <cell r="V20">
            <v>-827</v>
          </cell>
        </row>
        <row r="21">
          <cell r="O21">
            <v>19</v>
          </cell>
          <cell r="Q21">
            <v>-6404</v>
          </cell>
          <cell r="R21">
            <v>721.21875999999997</v>
          </cell>
          <cell r="S21">
            <v>930</v>
          </cell>
          <cell r="T21">
            <v>-212</v>
          </cell>
          <cell r="V21">
            <v>-1067</v>
          </cell>
        </row>
        <row r="22">
          <cell r="O22">
            <v>20</v>
          </cell>
          <cell r="Q22">
            <v>-7331</v>
          </cell>
          <cell r="R22">
            <v>292.97654999999997</v>
          </cell>
          <cell r="S22">
            <v>640</v>
          </cell>
          <cell r="T22">
            <v>-390</v>
          </cell>
          <cell r="V22">
            <v>-1600</v>
          </cell>
        </row>
        <row r="23">
          <cell r="O23">
            <v>21</v>
          </cell>
          <cell r="Q23">
            <v>-8071</v>
          </cell>
          <cell r="R23">
            <v>-6.9907000000000004</v>
          </cell>
          <cell r="S23">
            <v>250</v>
          </cell>
          <cell r="T23">
            <v>-911</v>
          </cell>
          <cell r="V23">
            <v>-1989</v>
          </cell>
        </row>
        <row r="24">
          <cell r="O24">
            <v>22</v>
          </cell>
          <cell r="Q24">
            <v>-8739</v>
          </cell>
          <cell r="R24">
            <v>-60.889650000000003</v>
          </cell>
          <cell r="S24">
            <v>-171</v>
          </cell>
          <cell r="T24">
            <v>-1651</v>
          </cell>
          <cell r="V24">
            <v>-2179</v>
          </cell>
        </row>
        <row r="25">
          <cell r="O25">
            <v>23</v>
          </cell>
          <cell r="Q25">
            <v>-9553</v>
          </cell>
          <cell r="R25">
            <v>-111.24316</v>
          </cell>
          <cell r="S25">
            <v>-578</v>
          </cell>
          <cell r="T25">
            <v>-2348</v>
          </cell>
          <cell r="V25">
            <v>-2433</v>
          </cell>
        </row>
        <row r="26">
          <cell r="O26">
            <v>24</v>
          </cell>
          <cell r="Q26">
            <v>-11140</v>
          </cell>
          <cell r="R26">
            <v>-157.28125</v>
          </cell>
          <cell r="S26">
            <v>-1166</v>
          </cell>
          <cell r="T26">
            <v>-3803</v>
          </cell>
          <cell r="V26">
            <v>-2584</v>
          </cell>
        </row>
        <row r="27">
          <cell r="O27">
            <v>25</v>
          </cell>
          <cell r="Q27">
            <v>-11972</v>
          </cell>
          <cell r="R27">
            <v>-275.66014999999999</v>
          </cell>
          <cell r="S27">
            <v>-1826</v>
          </cell>
          <cell r="T27">
            <v>-4563</v>
          </cell>
          <cell r="V27">
            <v>-2966</v>
          </cell>
        </row>
        <row r="28">
          <cell r="O28">
            <v>26</v>
          </cell>
          <cell r="Q28">
            <v>-12831</v>
          </cell>
          <cell r="R28">
            <v>-373.49416000000002</v>
          </cell>
          <cell r="S28">
            <v>-2534</v>
          </cell>
          <cell r="T28">
            <v>-5816</v>
          </cell>
          <cell r="V28">
            <v>-3475</v>
          </cell>
        </row>
        <row r="29">
          <cell r="O29">
            <v>27</v>
          </cell>
          <cell r="Q29">
            <v>-14233</v>
          </cell>
          <cell r="R29">
            <v>-473.88621999999998</v>
          </cell>
          <cell r="S29">
            <v>-3001</v>
          </cell>
          <cell r="T29">
            <v>-6464</v>
          </cell>
          <cell r="V29">
            <v>-3922</v>
          </cell>
        </row>
        <row r="30">
          <cell r="O30">
            <v>28</v>
          </cell>
          <cell r="Q30">
            <v>-15670</v>
          </cell>
          <cell r="R30">
            <v>-611.94622000000004</v>
          </cell>
          <cell r="S30">
            <v>-3292</v>
          </cell>
          <cell r="T30">
            <v>-7547</v>
          </cell>
          <cell r="V30">
            <v>-4235</v>
          </cell>
        </row>
        <row r="31">
          <cell r="O31">
            <v>29</v>
          </cell>
          <cell r="Q31">
            <v>-19638</v>
          </cell>
          <cell r="R31">
            <v>-820.62494000000004</v>
          </cell>
          <cell r="S31">
            <v>-4088</v>
          </cell>
          <cell r="T31">
            <v>-8497</v>
          </cell>
          <cell r="V31">
            <v>-5476</v>
          </cell>
        </row>
        <row r="32">
          <cell r="O32">
            <v>30</v>
          </cell>
          <cell r="Q32">
            <v>-34633</v>
          </cell>
          <cell r="R32">
            <v>-2723.4848299999999</v>
          </cell>
          <cell r="S32">
            <v>-7023</v>
          </cell>
          <cell r="T32">
            <v>-21049</v>
          </cell>
          <cell r="V32">
            <v>-12474</v>
          </cell>
        </row>
        <row r="33"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V33" t="str">
            <v/>
          </cell>
        </row>
      </sheetData>
      <sheetData sheetId="2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23466</v>
          </cell>
          <cell r="L5">
            <v>7712.0197799999996</v>
          </cell>
          <cell r="M5">
            <v>19734</v>
          </cell>
          <cell r="N5">
            <v>147</v>
          </cell>
          <cell r="O5">
            <v>7278</v>
          </cell>
        </row>
        <row r="6">
          <cell r="K6">
            <v>12808</v>
          </cell>
          <cell r="L6">
            <v>5874.8625000000002</v>
          </cell>
          <cell r="M6">
            <v>11742</v>
          </cell>
          <cell r="N6">
            <v>114</v>
          </cell>
          <cell r="O6">
            <v>4649</v>
          </cell>
        </row>
        <row r="7">
          <cell r="K7">
            <v>8789</v>
          </cell>
          <cell r="L7">
            <v>5390.3593899999996</v>
          </cell>
          <cell r="M7">
            <v>10035</v>
          </cell>
          <cell r="N7">
            <v>98</v>
          </cell>
          <cell r="O7">
            <v>3719</v>
          </cell>
        </row>
        <row r="8">
          <cell r="K8">
            <v>6916</v>
          </cell>
          <cell r="L8">
            <v>4909.1489300000003</v>
          </cell>
          <cell r="M8">
            <v>8915</v>
          </cell>
          <cell r="N8">
            <v>85</v>
          </cell>
          <cell r="O8">
            <v>3065</v>
          </cell>
        </row>
        <row r="9">
          <cell r="K9">
            <v>6491</v>
          </cell>
          <cell r="L9">
            <v>4804.67292</v>
          </cell>
          <cell r="M9">
            <v>8431</v>
          </cell>
          <cell r="N9">
            <v>57</v>
          </cell>
          <cell r="O9">
            <v>2917</v>
          </cell>
        </row>
        <row r="10">
          <cell r="K10">
            <v>5316</v>
          </cell>
          <cell r="L10">
            <v>4626.8115699999998</v>
          </cell>
          <cell r="M10">
            <v>7785</v>
          </cell>
          <cell r="N10">
            <v>47</v>
          </cell>
          <cell r="O10">
            <v>2407</v>
          </cell>
        </row>
        <row r="11">
          <cell r="K11">
            <v>4646</v>
          </cell>
          <cell r="L11">
            <v>4362.9971599999999</v>
          </cell>
          <cell r="M11">
            <v>6960</v>
          </cell>
          <cell r="N11">
            <v>42</v>
          </cell>
          <cell r="O11">
            <v>2011</v>
          </cell>
        </row>
        <row r="12">
          <cell r="K12">
            <v>3260</v>
          </cell>
          <cell r="L12">
            <v>3891.3501799999999</v>
          </cell>
          <cell r="M12">
            <v>6358</v>
          </cell>
          <cell r="N12">
            <v>35</v>
          </cell>
          <cell r="O12">
            <v>1931</v>
          </cell>
        </row>
        <row r="13">
          <cell r="K13">
            <v>2445</v>
          </cell>
          <cell r="L13">
            <v>3623.0334600000001</v>
          </cell>
          <cell r="M13">
            <v>5954</v>
          </cell>
          <cell r="N13">
            <v>28</v>
          </cell>
          <cell r="O13">
            <v>1534</v>
          </cell>
        </row>
        <row r="14">
          <cell r="K14">
            <v>2084</v>
          </cell>
          <cell r="L14">
            <v>3373.8203100000001</v>
          </cell>
          <cell r="M14">
            <v>5401</v>
          </cell>
          <cell r="N14">
            <v>25</v>
          </cell>
          <cell r="O14">
            <v>1375</v>
          </cell>
        </row>
        <row r="15">
          <cell r="K15">
            <v>1500</v>
          </cell>
          <cell r="L15">
            <v>3031.0576299999998</v>
          </cell>
          <cell r="M15">
            <v>4985</v>
          </cell>
          <cell r="N15">
            <v>21</v>
          </cell>
          <cell r="O15">
            <v>1285</v>
          </cell>
        </row>
        <row r="16">
          <cell r="K16">
            <v>-345</v>
          </cell>
          <cell r="L16">
            <v>2886.3642599999998</v>
          </cell>
          <cell r="M16">
            <v>4400</v>
          </cell>
          <cell r="N16">
            <v>16</v>
          </cell>
          <cell r="O16">
            <v>1164</v>
          </cell>
        </row>
        <row r="17">
          <cell r="K17">
            <v>-1040</v>
          </cell>
          <cell r="L17">
            <v>2666.0024400000002</v>
          </cell>
          <cell r="M17">
            <v>3787</v>
          </cell>
          <cell r="N17">
            <v>9</v>
          </cell>
          <cell r="O17">
            <v>556</v>
          </cell>
        </row>
        <row r="18">
          <cell r="K18">
            <v>-1654</v>
          </cell>
          <cell r="L18">
            <v>2406.9272500000002</v>
          </cell>
          <cell r="M18">
            <v>3422</v>
          </cell>
          <cell r="N18">
            <v>5</v>
          </cell>
          <cell r="O18">
            <v>291</v>
          </cell>
        </row>
        <row r="19">
          <cell r="K19">
            <v>-2561</v>
          </cell>
          <cell r="L19">
            <v>2088.5913099999998</v>
          </cell>
          <cell r="M19">
            <v>2816</v>
          </cell>
          <cell r="N19">
            <v>1</v>
          </cell>
          <cell r="O19">
            <v>-280</v>
          </cell>
        </row>
        <row r="20">
          <cell r="K20">
            <v>-2884</v>
          </cell>
          <cell r="L20">
            <v>1737.1855399999999</v>
          </cell>
          <cell r="M20">
            <v>2119</v>
          </cell>
          <cell r="N20">
            <v>-2</v>
          </cell>
          <cell r="O20">
            <v>-326</v>
          </cell>
        </row>
        <row r="21">
          <cell r="K21">
            <v>-3953</v>
          </cell>
          <cell r="L21">
            <v>1329.65625</v>
          </cell>
          <cell r="M21">
            <v>1622</v>
          </cell>
          <cell r="N21">
            <v>-9</v>
          </cell>
          <cell r="O21">
            <v>-606</v>
          </cell>
        </row>
        <row r="22">
          <cell r="K22">
            <v>-5067</v>
          </cell>
          <cell r="L22">
            <v>903.18697999999995</v>
          </cell>
          <cell r="M22">
            <v>1214</v>
          </cell>
          <cell r="N22">
            <v>-130</v>
          </cell>
          <cell r="O22">
            <v>-827</v>
          </cell>
        </row>
        <row r="23">
          <cell r="K23">
            <v>-6404</v>
          </cell>
          <cell r="L23">
            <v>721.21875999999997</v>
          </cell>
          <cell r="M23">
            <v>930</v>
          </cell>
          <cell r="N23">
            <v>-212</v>
          </cell>
          <cell r="O23">
            <v>-1067</v>
          </cell>
        </row>
        <row r="24">
          <cell r="K24">
            <v>-7331</v>
          </cell>
          <cell r="L24">
            <v>292.97654999999997</v>
          </cell>
          <cell r="M24">
            <v>640</v>
          </cell>
          <cell r="N24">
            <v>-390</v>
          </cell>
          <cell r="O24">
            <v>-1600</v>
          </cell>
        </row>
        <row r="25">
          <cell r="K25">
            <v>-8071</v>
          </cell>
          <cell r="L25">
            <v>-6.9907000000000004</v>
          </cell>
          <cell r="M25">
            <v>250</v>
          </cell>
          <cell r="N25">
            <v>-911</v>
          </cell>
          <cell r="O25">
            <v>-1989</v>
          </cell>
        </row>
        <row r="26">
          <cell r="K26">
            <v>-8739</v>
          </cell>
          <cell r="L26">
            <v>-60.889650000000003</v>
          </cell>
          <cell r="M26">
            <v>-171</v>
          </cell>
          <cell r="N26">
            <v>-1651</v>
          </cell>
          <cell r="O26">
            <v>-2179</v>
          </cell>
        </row>
        <row r="27">
          <cell r="K27">
            <v>-9553</v>
          </cell>
          <cell r="L27">
            <v>-111.24316</v>
          </cell>
          <cell r="M27">
            <v>-578</v>
          </cell>
          <cell r="N27">
            <v>-2348</v>
          </cell>
          <cell r="O27">
            <v>-2433</v>
          </cell>
        </row>
        <row r="28">
          <cell r="K28">
            <v>-11140</v>
          </cell>
          <cell r="L28">
            <v>-157.28125</v>
          </cell>
          <cell r="M28">
            <v>-1166</v>
          </cell>
          <cell r="N28">
            <v>-3803</v>
          </cell>
          <cell r="O28">
            <v>-2584</v>
          </cell>
        </row>
        <row r="29">
          <cell r="K29">
            <v>-11972</v>
          </cell>
          <cell r="L29">
            <v>-275.66014999999999</v>
          </cell>
          <cell r="M29">
            <v>-1826</v>
          </cell>
          <cell r="N29">
            <v>-4563</v>
          </cell>
          <cell r="O29">
            <v>-2966</v>
          </cell>
        </row>
        <row r="30">
          <cell r="K30">
            <v>-12831</v>
          </cell>
          <cell r="L30">
            <v>-373.49416000000002</v>
          </cell>
          <cell r="M30">
            <v>-2534</v>
          </cell>
          <cell r="N30">
            <v>-5816</v>
          </cell>
          <cell r="O30">
            <v>-3475</v>
          </cell>
        </row>
        <row r="31">
          <cell r="K31">
            <v>-14233</v>
          </cell>
          <cell r="L31">
            <v>-473.88621999999998</v>
          </cell>
          <cell r="M31">
            <v>-3001</v>
          </cell>
          <cell r="N31">
            <v>-6464</v>
          </cell>
          <cell r="O31">
            <v>-3922</v>
          </cell>
        </row>
        <row r="32">
          <cell r="K32">
            <v>-15670</v>
          </cell>
          <cell r="L32">
            <v>-611.94622000000004</v>
          </cell>
          <cell r="M32">
            <v>-3292</v>
          </cell>
          <cell r="N32">
            <v>-7547</v>
          </cell>
          <cell r="O32">
            <v>-4235</v>
          </cell>
        </row>
        <row r="33">
          <cell r="K33">
            <v>-19638</v>
          </cell>
          <cell r="L33">
            <v>-820.62494000000004</v>
          </cell>
          <cell r="M33">
            <v>-4088</v>
          </cell>
          <cell r="N33">
            <v>-8497</v>
          </cell>
          <cell r="O33">
            <v>-5476</v>
          </cell>
        </row>
        <row r="34">
          <cell r="K34">
            <v>-34633</v>
          </cell>
          <cell r="L34">
            <v>-2723.4848299999999</v>
          </cell>
          <cell r="M34">
            <v>-7023</v>
          </cell>
          <cell r="N34">
            <v>-21049</v>
          </cell>
          <cell r="O34">
            <v>-12474</v>
          </cell>
        </row>
        <row r="35"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</sheetData>
      <sheetData sheetId="3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19349</v>
          </cell>
          <cell r="R3">
            <v>6363.00072</v>
          </cell>
          <cell r="S3">
            <v>13929</v>
          </cell>
          <cell r="T3">
            <v>165</v>
          </cell>
          <cell r="V3">
            <v>6314</v>
          </cell>
          <cell r="Y3">
            <v>0.25</v>
          </cell>
          <cell r="Z3">
            <v>-6680</v>
          </cell>
          <cell r="AA3">
            <v>-278.29003999999998</v>
          </cell>
          <cell r="AB3">
            <v>-2068.5</v>
          </cell>
          <cell r="AC3">
            <v>-1164</v>
          </cell>
          <cell r="AD3">
            <v>-1561</v>
          </cell>
        </row>
        <row r="4">
          <cell r="O4">
            <v>2</v>
          </cell>
          <cell r="Q4">
            <v>12568</v>
          </cell>
          <cell r="R4">
            <v>5848.2779099999998</v>
          </cell>
          <cell r="S4">
            <v>10401</v>
          </cell>
          <cell r="T4">
            <v>104</v>
          </cell>
          <cell r="V4">
            <v>4163</v>
          </cell>
          <cell r="Y4">
            <v>0.05</v>
          </cell>
          <cell r="Z4">
            <v>-16899.5</v>
          </cell>
          <cell r="AA4">
            <v>-1780.2624249999999</v>
          </cell>
          <cell r="AB4">
            <v>-4736.5</v>
          </cell>
          <cell r="AC4">
            <v>-7174.5</v>
          </cell>
          <cell r="AD4">
            <v>-4373.5</v>
          </cell>
        </row>
        <row r="5">
          <cell r="O5">
            <v>3</v>
          </cell>
          <cell r="Q5">
            <v>10739</v>
          </cell>
          <cell r="R5">
            <v>5491.5816100000002</v>
          </cell>
          <cell r="S5">
            <v>8229</v>
          </cell>
          <cell r="T5">
            <v>100</v>
          </cell>
          <cell r="V5">
            <v>3411</v>
          </cell>
          <cell r="Y5" t="str">
            <v>Min</v>
          </cell>
          <cell r="Z5">
            <v>-33198</v>
          </cell>
          <cell r="AA5">
            <v>-3461.94526</v>
          </cell>
          <cell r="AB5">
            <v>-8067</v>
          </cell>
          <cell r="AC5">
            <v>-15100</v>
          </cell>
          <cell r="AD5">
            <v>-11400</v>
          </cell>
        </row>
        <row r="6">
          <cell r="O6">
            <v>4</v>
          </cell>
          <cell r="Q6">
            <v>7594</v>
          </cell>
          <cell r="R6">
            <v>5217.3131199999998</v>
          </cell>
          <cell r="S6">
            <v>6996</v>
          </cell>
          <cell r="T6">
            <v>97</v>
          </cell>
          <cell r="V6">
            <v>2457</v>
          </cell>
          <cell r="Y6" t="str">
            <v>Mean</v>
          </cell>
          <cell r="Z6">
            <v>-2321.2258064516127</v>
          </cell>
          <cell r="AA6">
            <v>1196.7350922580652</v>
          </cell>
          <cell r="AB6">
            <v>1298.0645161290322</v>
          </cell>
          <cell r="AC6">
            <v>-1449.3548387096773</v>
          </cell>
          <cell r="AD6">
            <v>-426.32258064516128</v>
          </cell>
        </row>
        <row r="7">
          <cell r="O7">
            <v>5</v>
          </cell>
          <cell r="Q7">
            <v>6009</v>
          </cell>
          <cell r="R7">
            <v>4362.0162</v>
          </cell>
          <cell r="S7">
            <v>6271</v>
          </cell>
          <cell r="T7">
            <v>84</v>
          </cell>
          <cell r="V7">
            <v>2064</v>
          </cell>
          <cell r="Y7" t="str">
            <v>Median</v>
          </cell>
          <cell r="Z7">
            <v>-1599</v>
          </cell>
          <cell r="AA7">
            <v>730.35402999999997</v>
          </cell>
          <cell r="AB7">
            <v>576</v>
          </cell>
          <cell r="AC7">
            <v>1</v>
          </cell>
          <cell r="AD7">
            <v>-306</v>
          </cell>
        </row>
        <row r="8">
          <cell r="O8">
            <v>6</v>
          </cell>
          <cell r="Q8">
            <v>4643</v>
          </cell>
          <cell r="R8">
            <v>3378.1071400000001</v>
          </cell>
          <cell r="S8">
            <v>5700</v>
          </cell>
          <cell r="T8">
            <v>60</v>
          </cell>
          <cell r="V8">
            <v>1785</v>
          </cell>
          <cell r="Y8" t="str">
            <v>Max</v>
          </cell>
          <cell r="Z8">
            <v>19349</v>
          </cell>
          <cell r="AA8">
            <v>6363.00072</v>
          </cell>
          <cell r="AB8">
            <v>13929</v>
          </cell>
          <cell r="AC8">
            <v>165</v>
          </cell>
          <cell r="AD8">
            <v>6314</v>
          </cell>
        </row>
        <row r="9">
          <cell r="O9">
            <v>7</v>
          </cell>
          <cell r="Q9">
            <v>4239</v>
          </cell>
          <cell r="R9">
            <v>2803.91363</v>
          </cell>
          <cell r="S9">
            <v>5175</v>
          </cell>
          <cell r="T9">
            <v>46</v>
          </cell>
          <cell r="V9">
            <v>1634</v>
          </cell>
          <cell r="Y9">
            <v>0.95</v>
          </cell>
          <cell r="Z9">
            <v>11653.5</v>
          </cell>
          <cell r="AA9">
            <v>5669.92976</v>
          </cell>
          <cell r="AB9">
            <v>9315</v>
          </cell>
          <cell r="AC9">
            <v>102</v>
          </cell>
          <cell r="AD9">
            <v>3787</v>
          </cell>
        </row>
        <row r="10">
          <cell r="O10">
            <v>8</v>
          </cell>
          <cell r="Q10">
            <v>3792</v>
          </cell>
          <cell r="R10">
            <v>2582.94776</v>
          </cell>
          <cell r="S10">
            <v>4456</v>
          </cell>
          <cell r="T10">
            <v>34</v>
          </cell>
          <cell r="V10">
            <v>1337</v>
          </cell>
          <cell r="Y10">
            <v>0.75</v>
          </cell>
          <cell r="Z10">
            <v>3687</v>
          </cell>
          <cell r="AA10">
            <v>2474.0256449999997</v>
          </cell>
          <cell r="AB10">
            <v>4103.5</v>
          </cell>
          <cell r="AC10">
            <v>31.5</v>
          </cell>
          <cell r="AD10">
            <v>1168.5</v>
          </cell>
        </row>
        <row r="11">
          <cell r="O11">
            <v>9</v>
          </cell>
          <cell r="Q11">
            <v>3582</v>
          </cell>
          <cell r="R11">
            <v>2365.1035299999999</v>
          </cell>
          <cell r="S11">
            <v>3751</v>
          </cell>
          <cell r="T11">
            <v>29</v>
          </cell>
          <cell r="V11">
            <v>1000</v>
          </cell>
        </row>
        <row r="12">
          <cell r="O12">
            <v>10</v>
          </cell>
          <cell r="Q12">
            <v>3333</v>
          </cell>
          <cell r="R12">
            <v>2124.9668200000001</v>
          </cell>
          <cell r="S12">
            <v>3048</v>
          </cell>
          <cell r="T12">
            <v>23</v>
          </cell>
          <cell r="V12">
            <v>879</v>
          </cell>
        </row>
        <row r="13">
          <cell r="O13">
            <v>11</v>
          </cell>
          <cell r="Q13">
            <v>2228</v>
          </cell>
          <cell r="R13">
            <v>1513.5629200000001</v>
          </cell>
          <cell r="S13">
            <v>2734</v>
          </cell>
          <cell r="T13">
            <v>11</v>
          </cell>
          <cell r="V13">
            <v>691</v>
          </cell>
        </row>
        <row r="14">
          <cell r="O14">
            <v>12</v>
          </cell>
          <cell r="Q14">
            <v>1466</v>
          </cell>
          <cell r="R14">
            <v>1359.3507</v>
          </cell>
          <cell r="S14">
            <v>2072</v>
          </cell>
          <cell r="T14">
            <v>8</v>
          </cell>
          <cell r="V14">
            <v>473</v>
          </cell>
        </row>
        <row r="15">
          <cell r="O15">
            <v>13</v>
          </cell>
          <cell r="Q15">
            <v>393</v>
          </cell>
          <cell r="R15">
            <v>1116.2343800000001</v>
          </cell>
          <cell r="S15">
            <v>1743</v>
          </cell>
          <cell r="T15">
            <v>7</v>
          </cell>
          <cell r="V15">
            <v>198</v>
          </cell>
        </row>
        <row r="16">
          <cell r="O16">
            <v>14</v>
          </cell>
          <cell r="Q16">
            <v>-40</v>
          </cell>
          <cell r="R16">
            <v>990.16075000000001</v>
          </cell>
          <cell r="S16">
            <v>1436</v>
          </cell>
          <cell r="T16">
            <v>3</v>
          </cell>
          <cell r="V16">
            <v>23</v>
          </cell>
        </row>
        <row r="17">
          <cell r="O17">
            <v>15</v>
          </cell>
          <cell r="Q17">
            <v>-786</v>
          </cell>
          <cell r="R17">
            <v>850.19529999999997</v>
          </cell>
          <cell r="S17">
            <v>1141</v>
          </cell>
          <cell r="T17">
            <v>2</v>
          </cell>
          <cell r="V17">
            <v>-182</v>
          </cell>
        </row>
        <row r="18">
          <cell r="O18">
            <v>16</v>
          </cell>
          <cell r="Q18">
            <v>-1599</v>
          </cell>
          <cell r="R18">
            <v>730.35402999999997</v>
          </cell>
          <cell r="S18">
            <v>576</v>
          </cell>
          <cell r="T18">
            <v>1</v>
          </cell>
          <cell r="V18">
            <v>-306</v>
          </cell>
        </row>
        <row r="19">
          <cell r="O19">
            <v>17</v>
          </cell>
          <cell r="Q19">
            <v>-2706</v>
          </cell>
          <cell r="R19">
            <v>586.56604000000004</v>
          </cell>
          <cell r="S19">
            <v>284</v>
          </cell>
          <cell r="T19">
            <v>-1</v>
          </cell>
          <cell r="V19">
            <v>-386</v>
          </cell>
        </row>
        <row r="20">
          <cell r="O20">
            <v>18</v>
          </cell>
          <cell r="Q20">
            <v>-3744</v>
          </cell>
          <cell r="R20">
            <v>336.40649999999999</v>
          </cell>
          <cell r="S20">
            <v>14</v>
          </cell>
          <cell r="T20">
            <v>-3</v>
          </cell>
          <cell r="V20">
            <v>-563</v>
          </cell>
        </row>
        <row r="21">
          <cell r="O21">
            <v>19</v>
          </cell>
          <cell r="Q21">
            <v>-4383</v>
          </cell>
          <cell r="R21">
            <v>-37.84375</v>
          </cell>
          <cell r="S21">
            <v>-100</v>
          </cell>
          <cell r="T21">
            <v>-6</v>
          </cell>
          <cell r="V21">
            <v>-804</v>
          </cell>
        </row>
        <row r="22">
          <cell r="O22">
            <v>20</v>
          </cell>
          <cell r="Q22">
            <v>-4920</v>
          </cell>
          <cell r="R22">
            <v>-95.62312</v>
          </cell>
          <cell r="S22">
            <v>-598</v>
          </cell>
          <cell r="T22">
            <v>-143</v>
          </cell>
          <cell r="V22">
            <v>-963</v>
          </cell>
        </row>
        <row r="23">
          <cell r="O23">
            <v>21</v>
          </cell>
          <cell r="Q23">
            <v>-5605</v>
          </cell>
          <cell r="R23">
            <v>-129.3125</v>
          </cell>
          <cell r="S23">
            <v>-786</v>
          </cell>
          <cell r="T23">
            <v>-345</v>
          </cell>
          <cell r="V23">
            <v>-1117</v>
          </cell>
        </row>
        <row r="24">
          <cell r="O24">
            <v>22</v>
          </cell>
          <cell r="Q24">
            <v>-6080</v>
          </cell>
          <cell r="R24">
            <v>-167.3374</v>
          </cell>
          <cell r="S24">
            <v>-1257</v>
          </cell>
          <cell r="T24">
            <v>-540</v>
          </cell>
          <cell r="V24">
            <v>-1388</v>
          </cell>
        </row>
        <row r="25">
          <cell r="O25">
            <v>23</v>
          </cell>
          <cell r="Q25">
            <v>-6546</v>
          </cell>
          <cell r="R25">
            <v>-201.75</v>
          </cell>
          <cell r="S25">
            <v>-1906</v>
          </cell>
          <cell r="T25">
            <v>-917</v>
          </cell>
          <cell r="V25">
            <v>-1477</v>
          </cell>
        </row>
        <row r="26">
          <cell r="O26">
            <v>24</v>
          </cell>
          <cell r="Q26">
            <v>-6814</v>
          </cell>
          <cell r="R26">
            <v>-354.83008000000001</v>
          </cell>
          <cell r="S26">
            <v>-2231</v>
          </cell>
          <cell r="T26">
            <v>-1411</v>
          </cell>
          <cell r="V26">
            <v>-1645</v>
          </cell>
        </row>
        <row r="27">
          <cell r="O27">
            <v>25</v>
          </cell>
          <cell r="Q27">
            <v>-7918</v>
          </cell>
          <cell r="R27">
            <v>-457.81200000000001</v>
          </cell>
          <cell r="S27">
            <v>-2770</v>
          </cell>
          <cell r="T27">
            <v>-2014</v>
          </cell>
          <cell r="V27">
            <v>-1974</v>
          </cell>
        </row>
        <row r="28">
          <cell r="O28">
            <v>26</v>
          </cell>
          <cell r="Q28">
            <v>-9916</v>
          </cell>
          <cell r="R28">
            <v>-597.47819000000004</v>
          </cell>
          <cell r="S28">
            <v>-3036</v>
          </cell>
          <cell r="T28">
            <v>-2567</v>
          </cell>
          <cell r="V28">
            <v>-2459</v>
          </cell>
        </row>
        <row r="29">
          <cell r="O29">
            <v>27</v>
          </cell>
          <cell r="Q29">
            <v>-11404</v>
          </cell>
          <cell r="R29">
            <v>-782.44335999999998</v>
          </cell>
          <cell r="S29">
            <v>-3599</v>
          </cell>
          <cell r="T29">
            <v>-3113</v>
          </cell>
          <cell r="V29">
            <v>-2873</v>
          </cell>
        </row>
        <row r="30">
          <cell r="O30">
            <v>28</v>
          </cell>
          <cell r="Q30">
            <v>-12435</v>
          </cell>
          <cell r="R30">
            <v>-1074.37069</v>
          </cell>
          <cell r="S30">
            <v>-3893</v>
          </cell>
          <cell r="T30">
            <v>-5195</v>
          </cell>
          <cell r="V30">
            <v>-3361</v>
          </cell>
        </row>
        <row r="31">
          <cell r="O31">
            <v>29</v>
          </cell>
          <cell r="Q31">
            <v>-16081</v>
          </cell>
          <cell r="R31">
            <v>-1196.92769</v>
          </cell>
          <cell r="S31">
            <v>-4446</v>
          </cell>
          <cell r="T31">
            <v>-6556</v>
          </cell>
          <cell r="V31">
            <v>-3879</v>
          </cell>
        </row>
        <row r="32">
          <cell r="O32">
            <v>30</v>
          </cell>
          <cell r="Q32">
            <v>-17718</v>
          </cell>
          <cell r="R32">
            <v>-2363.5971599999998</v>
          </cell>
          <cell r="S32">
            <v>-5027</v>
          </cell>
          <cell r="T32">
            <v>-7793</v>
          </cell>
          <cell r="V32">
            <v>-4868</v>
          </cell>
        </row>
        <row r="33">
          <cell r="O33">
            <v>31</v>
          </cell>
          <cell r="Q33">
            <v>-33198</v>
          </cell>
          <cell r="R33">
            <v>-3461.94526</v>
          </cell>
          <cell r="S33">
            <v>-8067</v>
          </cell>
          <cell r="T33">
            <v>-15100</v>
          </cell>
          <cell r="V33">
            <v>-11400</v>
          </cell>
        </row>
      </sheetData>
      <sheetData sheetId="4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19349</v>
          </cell>
          <cell r="L5">
            <v>6363.00072</v>
          </cell>
          <cell r="M5">
            <v>13929</v>
          </cell>
          <cell r="N5">
            <v>165</v>
          </cell>
          <cell r="O5">
            <v>6314</v>
          </cell>
        </row>
        <row r="6">
          <cell r="K6">
            <v>12568</v>
          </cell>
          <cell r="L6">
            <v>5848.2779099999998</v>
          </cell>
          <cell r="M6">
            <v>10401</v>
          </cell>
          <cell r="N6">
            <v>104</v>
          </cell>
          <cell r="O6">
            <v>4163</v>
          </cell>
        </row>
        <row r="7">
          <cell r="K7">
            <v>10739</v>
          </cell>
          <cell r="L7">
            <v>5491.5816100000002</v>
          </cell>
          <cell r="M7">
            <v>8229</v>
          </cell>
          <cell r="N7">
            <v>100</v>
          </cell>
          <cell r="O7">
            <v>3411</v>
          </cell>
        </row>
        <row r="8">
          <cell r="K8">
            <v>7594</v>
          </cell>
          <cell r="L8">
            <v>5217.3131199999998</v>
          </cell>
          <cell r="M8">
            <v>6996</v>
          </cell>
          <cell r="N8">
            <v>97</v>
          </cell>
          <cell r="O8">
            <v>2457</v>
          </cell>
        </row>
        <row r="9">
          <cell r="K9">
            <v>6009</v>
          </cell>
          <cell r="L9">
            <v>4362.0162</v>
          </cell>
          <cell r="M9">
            <v>6271</v>
          </cell>
          <cell r="N9">
            <v>84</v>
          </cell>
          <cell r="O9">
            <v>2064</v>
          </cell>
        </row>
        <row r="10">
          <cell r="K10">
            <v>4643</v>
          </cell>
          <cell r="L10">
            <v>3378.1071400000001</v>
          </cell>
          <cell r="M10">
            <v>5700</v>
          </cell>
          <cell r="N10">
            <v>60</v>
          </cell>
          <cell r="O10">
            <v>1785</v>
          </cell>
        </row>
        <row r="11">
          <cell r="K11">
            <v>4239</v>
          </cell>
          <cell r="L11">
            <v>2803.91363</v>
          </cell>
          <cell r="M11">
            <v>5175</v>
          </cell>
          <cell r="N11">
            <v>46</v>
          </cell>
          <cell r="O11">
            <v>1634</v>
          </cell>
        </row>
        <row r="12">
          <cell r="K12">
            <v>3792</v>
          </cell>
          <cell r="L12">
            <v>2582.94776</v>
          </cell>
          <cell r="M12">
            <v>4456</v>
          </cell>
          <cell r="N12">
            <v>34</v>
          </cell>
          <cell r="O12">
            <v>1337</v>
          </cell>
        </row>
        <row r="13">
          <cell r="K13">
            <v>3582</v>
          </cell>
          <cell r="L13">
            <v>2365.1035299999999</v>
          </cell>
          <cell r="M13">
            <v>3751</v>
          </cell>
          <cell r="N13">
            <v>29</v>
          </cell>
          <cell r="O13">
            <v>1000</v>
          </cell>
        </row>
        <row r="14">
          <cell r="K14">
            <v>3333</v>
          </cell>
          <cell r="L14">
            <v>2124.9668200000001</v>
          </cell>
          <cell r="M14">
            <v>3048</v>
          </cell>
          <cell r="N14">
            <v>23</v>
          </cell>
          <cell r="O14">
            <v>879</v>
          </cell>
        </row>
        <row r="15">
          <cell r="K15">
            <v>2228</v>
          </cell>
          <cell r="L15">
            <v>1513.5629200000001</v>
          </cell>
          <cell r="M15">
            <v>2734</v>
          </cell>
          <cell r="N15">
            <v>11</v>
          </cell>
          <cell r="O15">
            <v>691</v>
          </cell>
        </row>
        <row r="16">
          <cell r="K16">
            <v>1466</v>
          </cell>
          <cell r="L16">
            <v>1359.3507</v>
          </cell>
          <cell r="M16">
            <v>2072</v>
          </cell>
          <cell r="N16">
            <v>8</v>
          </cell>
          <cell r="O16">
            <v>473</v>
          </cell>
        </row>
        <row r="17">
          <cell r="K17">
            <v>393</v>
          </cell>
          <cell r="L17">
            <v>1116.2343800000001</v>
          </cell>
          <cell r="M17">
            <v>1743</v>
          </cell>
          <cell r="N17">
            <v>7</v>
          </cell>
          <cell r="O17">
            <v>198</v>
          </cell>
        </row>
        <row r="18">
          <cell r="K18">
            <v>-40</v>
          </cell>
          <cell r="L18">
            <v>990.16075000000001</v>
          </cell>
          <cell r="M18">
            <v>1436</v>
          </cell>
          <cell r="N18">
            <v>3</v>
          </cell>
          <cell r="O18">
            <v>23</v>
          </cell>
        </row>
        <row r="19">
          <cell r="K19">
            <v>-786</v>
          </cell>
          <cell r="L19">
            <v>850.19529999999997</v>
          </cell>
          <cell r="M19">
            <v>1141</v>
          </cell>
          <cell r="N19">
            <v>2</v>
          </cell>
          <cell r="O19">
            <v>-182</v>
          </cell>
        </row>
        <row r="20">
          <cell r="K20">
            <v>-1599</v>
          </cell>
          <cell r="L20">
            <v>730.35402999999997</v>
          </cell>
          <cell r="M20">
            <v>576</v>
          </cell>
          <cell r="N20">
            <v>1</v>
          </cell>
          <cell r="O20">
            <v>-306</v>
          </cell>
        </row>
        <row r="21">
          <cell r="K21">
            <v>-2706</v>
          </cell>
          <cell r="L21">
            <v>586.56604000000004</v>
          </cell>
          <cell r="M21">
            <v>284</v>
          </cell>
          <cell r="N21">
            <v>-1</v>
          </cell>
          <cell r="O21">
            <v>-386</v>
          </cell>
        </row>
        <row r="22">
          <cell r="K22">
            <v>-3744</v>
          </cell>
          <cell r="L22">
            <v>336.40649999999999</v>
          </cell>
          <cell r="M22">
            <v>14</v>
          </cell>
          <cell r="N22">
            <v>-3</v>
          </cell>
          <cell r="O22">
            <v>-563</v>
          </cell>
        </row>
        <row r="23">
          <cell r="K23">
            <v>-4383</v>
          </cell>
          <cell r="L23">
            <v>-37.84375</v>
          </cell>
          <cell r="M23">
            <v>-100</v>
          </cell>
          <cell r="N23">
            <v>-6</v>
          </cell>
          <cell r="O23">
            <v>-804</v>
          </cell>
        </row>
        <row r="24">
          <cell r="K24">
            <v>-4920</v>
          </cell>
          <cell r="L24">
            <v>-95.62312</v>
          </cell>
          <cell r="M24">
            <v>-598</v>
          </cell>
          <cell r="N24">
            <v>-143</v>
          </cell>
          <cell r="O24">
            <v>-963</v>
          </cell>
        </row>
        <row r="25">
          <cell r="K25">
            <v>-5605</v>
          </cell>
          <cell r="L25">
            <v>-129.3125</v>
          </cell>
          <cell r="M25">
            <v>-786</v>
          </cell>
          <cell r="N25">
            <v>-345</v>
          </cell>
          <cell r="O25">
            <v>-1117</v>
          </cell>
        </row>
        <row r="26">
          <cell r="K26">
            <v>-6080</v>
          </cell>
          <cell r="L26">
            <v>-167.3374</v>
          </cell>
          <cell r="M26">
            <v>-1257</v>
          </cell>
          <cell r="N26">
            <v>-540</v>
          </cell>
          <cell r="O26">
            <v>-1388</v>
          </cell>
        </row>
        <row r="27">
          <cell r="K27">
            <v>-6546</v>
          </cell>
          <cell r="L27">
            <v>-201.75</v>
          </cell>
          <cell r="M27">
            <v>-1906</v>
          </cell>
          <cell r="N27">
            <v>-917</v>
          </cell>
          <cell r="O27">
            <v>-1477</v>
          </cell>
        </row>
        <row r="28">
          <cell r="K28">
            <v>-6814</v>
          </cell>
          <cell r="L28">
            <v>-354.83008000000001</v>
          </cell>
          <cell r="M28">
            <v>-2231</v>
          </cell>
          <cell r="N28">
            <v>-1411</v>
          </cell>
          <cell r="O28">
            <v>-1645</v>
          </cell>
        </row>
        <row r="29">
          <cell r="K29">
            <v>-7918</v>
          </cell>
          <cell r="L29">
            <v>-457.81200000000001</v>
          </cell>
          <cell r="M29">
            <v>-2770</v>
          </cell>
          <cell r="N29">
            <v>-2014</v>
          </cell>
          <cell r="O29">
            <v>-1974</v>
          </cell>
        </row>
        <row r="30">
          <cell r="K30">
            <v>-9916</v>
          </cell>
          <cell r="L30">
            <v>-597.47819000000004</v>
          </cell>
          <cell r="M30">
            <v>-3036</v>
          </cell>
          <cell r="N30">
            <v>-2567</v>
          </cell>
          <cell r="O30">
            <v>-2459</v>
          </cell>
        </row>
        <row r="31">
          <cell r="K31">
            <v>-11404</v>
          </cell>
          <cell r="L31">
            <v>-782.44335999999998</v>
          </cell>
          <cell r="M31">
            <v>-3599</v>
          </cell>
          <cell r="N31">
            <v>-3113</v>
          </cell>
          <cell r="O31">
            <v>-2873</v>
          </cell>
        </row>
        <row r="32">
          <cell r="K32">
            <v>-12435</v>
          </cell>
          <cell r="L32">
            <v>-1074.37069</v>
          </cell>
          <cell r="M32">
            <v>-3893</v>
          </cell>
          <cell r="N32">
            <v>-5195</v>
          </cell>
          <cell r="O32">
            <v>-3361</v>
          </cell>
        </row>
        <row r="33">
          <cell r="K33">
            <v>-16081</v>
          </cell>
          <cell r="L33">
            <v>-1196.92769</v>
          </cell>
          <cell r="M33">
            <v>-4446</v>
          </cell>
          <cell r="N33">
            <v>-6556</v>
          </cell>
          <cell r="O33">
            <v>-3879</v>
          </cell>
        </row>
        <row r="34">
          <cell r="K34">
            <v>-17718</v>
          </cell>
          <cell r="L34">
            <v>-2363.5971599999998</v>
          </cell>
          <cell r="M34">
            <v>-5027</v>
          </cell>
          <cell r="N34">
            <v>-7793</v>
          </cell>
          <cell r="O34">
            <v>-4868</v>
          </cell>
        </row>
        <row r="35">
          <cell r="K35">
            <v>-33198</v>
          </cell>
          <cell r="L35">
            <v>-3461.94526</v>
          </cell>
          <cell r="M35">
            <v>-8067</v>
          </cell>
          <cell r="N35">
            <v>-15100</v>
          </cell>
          <cell r="O35">
            <v>-11400</v>
          </cell>
        </row>
      </sheetData>
      <sheetData sheetId="5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20346</v>
          </cell>
          <cell r="R3">
            <v>7610.0740599999999</v>
          </cell>
          <cell r="S3">
            <v>17141</v>
          </cell>
          <cell r="T3">
            <v>193</v>
          </cell>
          <cell r="V3">
            <v>7953</v>
          </cell>
          <cell r="Y3">
            <v>0.25</v>
          </cell>
          <cell r="Z3">
            <v>-7498</v>
          </cell>
          <cell r="AA3">
            <v>-386.031115</v>
          </cell>
          <cell r="AB3">
            <v>-2073</v>
          </cell>
          <cell r="AC3">
            <v>-857</v>
          </cell>
          <cell r="AD3">
            <v>-1514</v>
          </cell>
        </row>
        <row r="4">
          <cell r="O4">
            <v>2</v>
          </cell>
          <cell r="Q4">
            <v>14511</v>
          </cell>
          <cell r="R4">
            <v>4690.7949099999996</v>
          </cell>
          <cell r="S4">
            <v>10824</v>
          </cell>
          <cell r="T4">
            <v>133</v>
          </cell>
          <cell r="V4">
            <v>5586</v>
          </cell>
          <cell r="Y4">
            <v>0.05</v>
          </cell>
          <cell r="Z4">
            <v>-16572.5</v>
          </cell>
          <cell r="AA4">
            <v>-2084.6792799999998</v>
          </cell>
          <cell r="AB4">
            <v>-5228</v>
          </cell>
          <cell r="AC4">
            <v>-6008.5</v>
          </cell>
          <cell r="AD4">
            <v>-3920.5</v>
          </cell>
        </row>
        <row r="5">
          <cell r="O5">
            <v>3</v>
          </cell>
          <cell r="Q5">
            <v>12508</v>
          </cell>
          <cell r="R5">
            <v>4269.9997499999999</v>
          </cell>
          <cell r="S5">
            <v>7569</v>
          </cell>
          <cell r="T5">
            <v>103</v>
          </cell>
          <cell r="V5">
            <v>4544</v>
          </cell>
          <cell r="Y5" t="str">
            <v>Min</v>
          </cell>
          <cell r="Z5">
            <v>-31707</v>
          </cell>
          <cell r="AA5">
            <v>-3899.1872699999999</v>
          </cell>
          <cell r="AB5">
            <v>-8877</v>
          </cell>
          <cell r="AC5">
            <v>-13425</v>
          </cell>
          <cell r="AD5">
            <v>-7384</v>
          </cell>
        </row>
        <row r="6">
          <cell r="O6">
            <v>4</v>
          </cell>
          <cell r="Q6">
            <v>11765</v>
          </cell>
          <cell r="R6">
            <v>3407.57836</v>
          </cell>
          <cell r="S6">
            <v>5672</v>
          </cell>
          <cell r="T6">
            <v>93</v>
          </cell>
          <cell r="V6">
            <v>3604</v>
          </cell>
          <cell r="Y6" t="str">
            <v>Mean</v>
          </cell>
          <cell r="Z6">
            <v>-1283.8064516129032</v>
          </cell>
          <cell r="AA6">
            <v>903.72742806451686</v>
          </cell>
          <cell r="AB6">
            <v>971.12903225806451</v>
          </cell>
          <cell r="AC6">
            <v>-1184.3870967741937</v>
          </cell>
          <cell r="AD6">
            <v>297.16129032258067</v>
          </cell>
        </row>
        <row r="7">
          <cell r="O7">
            <v>5</v>
          </cell>
          <cell r="Q7">
            <v>10561</v>
          </cell>
          <cell r="R7">
            <v>2999.9997199999998</v>
          </cell>
          <cell r="S7">
            <v>5353</v>
          </cell>
          <cell r="T7">
            <v>87</v>
          </cell>
          <cell r="V7">
            <v>2959</v>
          </cell>
          <cell r="Y7" t="str">
            <v>Median</v>
          </cell>
          <cell r="Z7">
            <v>-774</v>
          </cell>
          <cell r="AA7">
            <v>490.57607000000002</v>
          </cell>
          <cell r="AB7">
            <v>382</v>
          </cell>
          <cell r="AC7">
            <v>1</v>
          </cell>
          <cell r="AD7">
            <v>148</v>
          </cell>
        </row>
        <row r="8">
          <cell r="O8">
            <v>6</v>
          </cell>
          <cell r="Q8">
            <v>8629</v>
          </cell>
          <cell r="R8">
            <v>2611.9235199999998</v>
          </cell>
          <cell r="S8">
            <v>4656</v>
          </cell>
          <cell r="T8">
            <v>74</v>
          </cell>
          <cell r="V8">
            <v>2601</v>
          </cell>
          <cell r="Y8" t="str">
            <v>Max</v>
          </cell>
          <cell r="Z8">
            <v>20346</v>
          </cell>
          <cell r="AA8">
            <v>7610.0740599999999</v>
          </cell>
          <cell r="AB8">
            <v>17141</v>
          </cell>
          <cell r="AC8">
            <v>193</v>
          </cell>
          <cell r="AD8">
            <v>7953</v>
          </cell>
        </row>
        <row r="9">
          <cell r="O9">
            <v>7</v>
          </cell>
          <cell r="Q9">
            <v>7395</v>
          </cell>
          <cell r="R9">
            <v>2385.9998399999999</v>
          </cell>
          <cell r="S9">
            <v>4404</v>
          </cell>
          <cell r="T9">
            <v>64</v>
          </cell>
          <cell r="V9">
            <v>2386</v>
          </cell>
          <cell r="Y9">
            <v>0.95</v>
          </cell>
          <cell r="Z9">
            <v>13509.5</v>
          </cell>
          <cell r="AA9">
            <v>4480.3973299999998</v>
          </cell>
          <cell r="AB9">
            <v>9196.5</v>
          </cell>
          <cell r="AC9">
            <v>118</v>
          </cell>
          <cell r="AD9">
            <v>5065</v>
          </cell>
        </row>
        <row r="10">
          <cell r="O10">
            <v>8</v>
          </cell>
          <cell r="Q10">
            <v>6764</v>
          </cell>
          <cell r="R10">
            <v>2200.3671899999999</v>
          </cell>
          <cell r="S10">
            <v>3948</v>
          </cell>
          <cell r="T10">
            <v>37</v>
          </cell>
          <cell r="V10">
            <v>2048</v>
          </cell>
          <cell r="Y10">
            <v>0.75</v>
          </cell>
          <cell r="Z10">
            <v>6315</v>
          </cell>
          <cell r="AA10">
            <v>2107.3359949999999</v>
          </cell>
          <cell r="AB10">
            <v>3834.5</v>
          </cell>
          <cell r="AC10">
            <v>34.5</v>
          </cell>
          <cell r="AD10">
            <v>1886</v>
          </cell>
        </row>
        <row r="11">
          <cell r="O11">
            <v>9</v>
          </cell>
          <cell r="Q11">
            <v>5866</v>
          </cell>
          <cell r="R11">
            <v>2014.3047999999999</v>
          </cell>
          <cell r="S11">
            <v>3721</v>
          </cell>
          <cell r="T11">
            <v>32</v>
          </cell>
          <cell r="V11">
            <v>1724</v>
          </cell>
        </row>
        <row r="12">
          <cell r="O12">
            <v>10</v>
          </cell>
          <cell r="Q12">
            <v>3555</v>
          </cell>
          <cell r="R12">
            <v>1984.89284</v>
          </cell>
          <cell r="S12">
            <v>2832</v>
          </cell>
          <cell r="T12">
            <v>28</v>
          </cell>
          <cell r="V12">
            <v>1532</v>
          </cell>
        </row>
        <row r="13">
          <cell r="O13">
            <v>11</v>
          </cell>
          <cell r="Q13">
            <v>2397</v>
          </cell>
          <cell r="R13">
            <v>1647.5767599999999</v>
          </cell>
          <cell r="S13">
            <v>2042</v>
          </cell>
          <cell r="T13">
            <v>25</v>
          </cell>
          <cell r="V13">
            <v>1378</v>
          </cell>
        </row>
        <row r="14">
          <cell r="O14">
            <v>12</v>
          </cell>
          <cell r="Q14">
            <v>1656</v>
          </cell>
          <cell r="R14">
            <v>1529.3646200000001</v>
          </cell>
          <cell r="S14">
            <v>1674</v>
          </cell>
          <cell r="T14">
            <v>19</v>
          </cell>
          <cell r="V14">
            <v>1202</v>
          </cell>
        </row>
        <row r="15">
          <cell r="O15">
            <v>13</v>
          </cell>
          <cell r="Q15">
            <v>1219</v>
          </cell>
          <cell r="R15">
            <v>1275.8373300000001</v>
          </cell>
          <cell r="S15">
            <v>1292</v>
          </cell>
          <cell r="T15">
            <v>10</v>
          </cell>
          <cell r="V15">
            <v>898</v>
          </cell>
        </row>
        <row r="16">
          <cell r="O16">
            <v>14</v>
          </cell>
          <cell r="Q16">
            <v>449</v>
          </cell>
          <cell r="R16">
            <v>1020.8905</v>
          </cell>
          <cell r="S16">
            <v>954</v>
          </cell>
          <cell r="T16">
            <v>7</v>
          </cell>
          <cell r="V16">
            <v>540</v>
          </cell>
        </row>
        <row r="17">
          <cell r="O17">
            <v>15</v>
          </cell>
          <cell r="Q17">
            <v>-299</v>
          </cell>
          <cell r="R17">
            <v>909.20714999999996</v>
          </cell>
          <cell r="S17">
            <v>561</v>
          </cell>
          <cell r="T17">
            <v>4</v>
          </cell>
          <cell r="V17">
            <v>393</v>
          </cell>
        </row>
        <row r="18">
          <cell r="O18">
            <v>16</v>
          </cell>
          <cell r="Q18">
            <v>-774</v>
          </cell>
          <cell r="R18">
            <v>490.57607000000002</v>
          </cell>
          <cell r="S18">
            <v>382</v>
          </cell>
          <cell r="T18">
            <v>1</v>
          </cell>
          <cell r="V18">
            <v>148</v>
          </cell>
        </row>
        <row r="19">
          <cell r="O19">
            <v>17</v>
          </cell>
          <cell r="Q19">
            <v>-1578</v>
          </cell>
          <cell r="R19">
            <v>186.71779000000001</v>
          </cell>
          <cell r="S19">
            <v>-265</v>
          </cell>
          <cell r="T19">
            <v>0</v>
          </cell>
          <cell r="V19">
            <v>-59</v>
          </cell>
        </row>
        <row r="20">
          <cell r="O20">
            <v>18</v>
          </cell>
          <cell r="Q20">
            <v>-2734</v>
          </cell>
          <cell r="R20">
            <v>-50.643999999999998</v>
          </cell>
          <cell r="S20">
            <v>-614</v>
          </cell>
          <cell r="T20">
            <v>-2</v>
          </cell>
          <cell r="V20">
            <v>-325</v>
          </cell>
        </row>
        <row r="21">
          <cell r="O21">
            <v>19</v>
          </cell>
          <cell r="Q21">
            <v>-3666</v>
          </cell>
          <cell r="R21">
            <v>-74.5</v>
          </cell>
          <cell r="S21">
            <v>-694</v>
          </cell>
          <cell r="T21">
            <v>-4</v>
          </cell>
          <cell r="V21">
            <v>-418</v>
          </cell>
        </row>
        <row r="22">
          <cell r="O22">
            <v>20</v>
          </cell>
          <cell r="Q22">
            <v>-4378</v>
          </cell>
          <cell r="R22">
            <v>-153.33766</v>
          </cell>
          <cell r="S22">
            <v>-957</v>
          </cell>
          <cell r="T22">
            <v>-9</v>
          </cell>
          <cell r="V22">
            <v>-559</v>
          </cell>
        </row>
        <row r="23">
          <cell r="O23">
            <v>21</v>
          </cell>
          <cell r="Q23">
            <v>-5426</v>
          </cell>
          <cell r="R23">
            <v>-180.59375</v>
          </cell>
          <cell r="S23">
            <v>-1321</v>
          </cell>
          <cell r="T23">
            <v>-83</v>
          </cell>
          <cell r="V23">
            <v>-636</v>
          </cell>
        </row>
        <row r="24">
          <cell r="O24">
            <v>22</v>
          </cell>
          <cell r="Q24">
            <v>-6454</v>
          </cell>
          <cell r="R24">
            <v>-220.69749999999999</v>
          </cell>
          <cell r="S24">
            <v>-1580</v>
          </cell>
          <cell r="T24">
            <v>-347</v>
          </cell>
          <cell r="V24">
            <v>-898</v>
          </cell>
        </row>
        <row r="25">
          <cell r="O25">
            <v>23</v>
          </cell>
          <cell r="Q25">
            <v>-7040</v>
          </cell>
          <cell r="R25">
            <v>-332.06200000000001</v>
          </cell>
          <cell r="S25">
            <v>-1972</v>
          </cell>
          <cell r="T25">
            <v>-691</v>
          </cell>
          <cell r="V25">
            <v>-1405</v>
          </cell>
        </row>
        <row r="26">
          <cell r="O26">
            <v>24</v>
          </cell>
          <cell r="Q26">
            <v>-7956</v>
          </cell>
          <cell r="R26">
            <v>-440.00022999999999</v>
          </cell>
          <cell r="S26">
            <v>-2174</v>
          </cell>
          <cell r="T26">
            <v>-1023</v>
          </cell>
          <cell r="V26">
            <v>-1623</v>
          </cell>
        </row>
        <row r="27">
          <cell r="O27">
            <v>25</v>
          </cell>
          <cell r="Q27">
            <v>-8395</v>
          </cell>
          <cell r="R27">
            <v>-574.03905999999995</v>
          </cell>
          <cell r="S27">
            <v>-2974</v>
          </cell>
          <cell r="T27">
            <v>-1439</v>
          </cell>
          <cell r="V27">
            <v>-1805</v>
          </cell>
        </row>
        <row r="28">
          <cell r="O28">
            <v>26</v>
          </cell>
          <cell r="Q28">
            <v>-9614</v>
          </cell>
          <cell r="R28">
            <v>-714.25</v>
          </cell>
          <cell r="S28">
            <v>-3284</v>
          </cell>
          <cell r="T28">
            <v>-1713</v>
          </cell>
          <cell r="V28">
            <v>-2139</v>
          </cell>
        </row>
        <row r="29">
          <cell r="O29">
            <v>27</v>
          </cell>
          <cell r="Q29">
            <v>-10974</v>
          </cell>
          <cell r="R29">
            <v>-1005.5702</v>
          </cell>
          <cell r="S29">
            <v>-3657</v>
          </cell>
          <cell r="T29">
            <v>-2590</v>
          </cell>
          <cell r="V29">
            <v>-2406</v>
          </cell>
        </row>
        <row r="30">
          <cell r="O30">
            <v>28</v>
          </cell>
          <cell r="Q30">
            <v>-13279</v>
          </cell>
          <cell r="R30">
            <v>-1406.3147100000001</v>
          </cell>
          <cell r="S30">
            <v>-4095</v>
          </cell>
          <cell r="T30">
            <v>-4283</v>
          </cell>
          <cell r="V30">
            <v>-2786</v>
          </cell>
        </row>
        <row r="31">
          <cell r="O31">
            <v>29</v>
          </cell>
          <cell r="Q31">
            <v>-14894</v>
          </cell>
          <cell r="R31">
            <v>-1880.00784</v>
          </cell>
          <cell r="S31">
            <v>-4740</v>
          </cell>
          <cell r="T31">
            <v>-5434</v>
          </cell>
          <cell r="V31">
            <v>-3580</v>
          </cell>
        </row>
        <row r="32">
          <cell r="O32">
            <v>30</v>
          </cell>
          <cell r="Q32">
            <v>-18251</v>
          </cell>
          <cell r="R32">
            <v>-2289.3507199999999</v>
          </cell>
          <cell r="S32">
            <v>-5716</v>
          </cell>
          <cell r="T32">
            <v>-6583</v>
          </cell>
          <cell r="V32">
            <v>-4261</v>
          </cell>
        </row>
        <row r="33">
          <cell r="O33">
            <v>31</v>
          </cell>
          <cell r="Q33">
            <v>-31707</v>
          </cell>
          <cell r="R33">
            <v>-3899.1872699999999</v>
          </cell>
          <cell r="S33">
            <v>-8877</v>
          </cell>
          <cell r="T33">
            <v>-13425</v>
          </cell>
          <cell r="V33">
            <v>-7384</v>
          </cell>
        </row>
      </sheetData>
      <sheetData sheetId="6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20346</v>
          </cell>
          <cell r="L5">
            <v>7610.0740599999999</v>
          </cell>
          <cell r="M5">
            <v>17141</v>
          </cell>
          <cell r="N5">
            <v>193</v>
          </cell>
          <cell r="O5">
            <v>7953</v>
          </cell>
        </row>
        <row r="6">
          <cell r="K6">
            <v>14511</v>
          </cell>
          <cell r="L6">
            <v>4690.7949099999996</v>
          </cell>
          <cell r="M6">
            <v>10824</v>
          </cell>
          <cell r="N6">
            <v>133</v>
          </cell>
          <cell r="O6">
            <v>5586</v>
          </cell>
        </row>
        <row r="7">
          <cell r="K7">
            <v>12508</v>
          </cell>
          <cell r="L7">
            <v>4269.9997499999999</v>
          </cell>
          <cell r="M7">
            <v>7569</v>
          </cell>
          <cell r="N7">
            <v>103</v>
          </cell>
          <cell r="O7">
            <v>4544</v>
          </cell>
        </row>
        <row r="8">
          <cell r="K8">
            <v>11765</v>
          </cell>
          <cell r="L8">
            <v>3407.57836</v>
          </cell>
          <cell r="M8">
            <v>5672</v>
          </cell>
          <cell r="N8">
            <v>93</v>
          </cell>
          <cell r="O8">
            <v>3604</v>
          </cell>
        </row>
        <row r="9">
          <cell r="K9">
            <v>10561</v>
          </cell>
          <cell r="L9">
            <v>2999.9997199999998</v>
          </cell>
          <cell r="M9">
            <v>5353</v>
          </cell>
          <cell r="N9">
            <v>87</v>
          </cell>
          <cell r="O9">
            <v>2959</v>
          </cell>
        </row>
        <row r="10">
          <cell r="K10">
            <v>8629</v>
          </cell>
          <cell r="L10">
            <v>2611.9235199999998</v>
          </cell>
          <cell r="M10">
            <v>4656</v>
          </cell>
          <cell r="N10">
            <v>74</v>
          </cell>
          <cell r="O10">
            <v>2601</v>
          </cell>
        </row>
        <row r="11">
          <cell r="K11">
            <v>7395</v>
          </cell>
          <cell r="L11">
            <v>2385.9998399999999</v>
          </cell>
          <cell r="M11">
            <v>4404</v>
          </cell>
          <cell r="N11">
            <v>64</v>
          </cell>
          <cell r="O11">
            <v>2386</v>
          </cell>
        </row>
        <row r="12">
          <cell r="K12">
            <v>6764</v>
          </cell>
          <cell r="L12">
            <v>2200.3671899999999</v>
          </cell>
          <cell r="M12">
            <v>3948</v>
          </cell>
          <cell r="N12">
            <v>37</v>
          </cell>
          <cell r="O12">
            <v>2048</v>
          </cell>
        </row>
        <row r="13">
          <cell r="K13">
            <v>5866</v>
          </cell>
          <cell r="L13">
            <v>2014.3047999999999</v>
          </cell>
          <cell r="M13">
            <v>3721</v>
          </cell>
          <cell r="N13">
            <v>32</v>
          </cell>
          <cell r="O13">
            <v>1724</v>
          </cell>
        </row>
        <row r="14">
          <cell r="K14">
            <v>3555</v>
          </cell>
          <cell r="L14">
            <v>1984.89284</v>
          </cell>
          <cell r="M14">
            <v>2832</v>
          </cell>
          <cell r="N14">
            <v>28</v>
          </cell>
          <cell r="O14">
            <v>1532</v>
          </cell>
        </row>
        <row r="15">
          <cell r="K15">
            <v>2397</v>
          </cell>
          <cell r="L15">
            <v>1647.5767599999999</v>
          </cell>
          <cell r="M15">
            <v>2042</v>
          </cell>
          <cell r="N15">
            <v>25</v>
          </cell>
          <cell r="O15">
            <v>1378</v>
          </cell>
        </row>
        <row r="16">
          <cell r="K16">
            <v>1656</v>
          </cell>
          <cell r="L16">
            <v>1529.3646200000001</v>
          </cell>
          <cell r="M16">
            <v>1674</v>
          </cell>
          <cell r="N16">
            <v>19</v>
          </cell>
          <cell r="O16">
            <v>1202</v>
          </cell>
        </row>
        <row r="17">
          <cell r="K17">
            <v>1219</v>
          </cell>
          <cell r="L17">
            <v>1275.8373300000001</v>
          </cell>
          <cell r="M17">
            <v>1292</v>
          </cell>
          <cell r="N17">
            <v>10</v>
          </cell>
          <cell r="O17">
            <v>898</v>
          </cell>
        </row>
        <row r="18">
          <cell r="K18">
            <v>449</v>
          </cell>
          <cell r="L18">
            <v>1020.8905</v>
          </cell>
          <cell r="M18">
            <v>954</v>
          </cell>
          <cell r="N18">
            <v>7</v>
          </cell>
          <cell r="O18">
            <v>540</v>
          </cell>
        </row>
        <row r="19">
          <cell r="K19">
            <v>-299</v>
          </cell>
          <cell r="L19">
            <v>909.20714999999996</v>
          </cell>
          <cell r="M19">
            <v>561</v>
          </cell>
          <cell r="N19">
            <v>4</v>
          </cell>
          <cell r="O19">
            <v>393</v>
          </cell>
        </row>
        <row r="20">
          <cell r="K20">
            <v>-774</v>
          </cell>
          <cell r="L20">
            <v>490.57607000000002</v>
          </cell>
          <cell r="M20">
            <v>382</v>
          </cell>
          <cell r="N20">
            <v>1</v>
          </cell>
          <cell r="O20">
            <v>148</v>
          </cell>
        </row>
        <row r="21">
          <cell r="K21">
            <v>-1578</v>
          </cell>
          <cell r="L21">
            <v>186.71779000000001</v>
          </cell>
          <cell r="M21">
            <v>-265</v>
          </cell>
          <cell r="N21">
            <v>0</v>
          </cell>
          <cell r="O21">
            <v>-59</v>
          </cell>
        </row>
        <row r="22">
          <cell r="K22">
            <v>-2734</v>
          </cell>
          <cell r="L22">
            <v>-50.643999999999998</v>
          </cell>
          <cell r="M22">
            <v>-614</v>
          </cell>
          <cell r="N22">
            <v>-2</v>
          </cell>
          <cell r="O22">
            <v>-325</v>
          </cell>
        </row>
        <row r="23">
          <cell r="K23">
            <v>-3666</v>
          </cell>
          <cell r="L23">
            <v>-74.5</v>
          </cell>
          <cell r="M23">
            <v>-694</v>
          </cell>
          <cell r="N23">
            <v>-4</v>
          </cell>
          <cell r="O23">
            <v>-418</v>
          </cell>
        </row>
        <row r="24">
          <cell r="K24">
            <v>-4378</v>
          </cell>
          <cell r="L24">
            <v>-153.33766</v>
          </cell>
          <cell r="M24">
            <v>-957</v>
          </cell>
          <cell r="N24">
            <v>-9</v>
          </cell>
          <cell r="O24">
            <v>-559</v>
          </cell>
        </row>
        <row r="25">
          <cell r="K25">
            <v>-5426</v>
          </cell>
          <cell r="L25">
            <v>-180.59375</v>
          </cell>
          <cell r="M25">
            <v>-1321</v>
          </cell>
          <cell r="N25">
            <v>-83</v>
          </cell>
          <cell r="O25">
            <v>-636</v>
          </cell>
        </row>
        <row r="26">
          <cell r="K26">
            <v>-6454</v>
          </cell>
          <cell r="L26">
            <v>-220.69749999999999</v>
          </cell>
          <cell r="M26">
            <v>-1580</v>
          </cell>
          <cell r="N26">
            <v>-347</v>
          </cell>
          <cell r="O26">
            <v>-898</v>
          </cell>
        </row>
        <row r="27">
          <cell r="K27">
            <v>-7040</v>
          </cell>
          <cell r="L27">
            <v>-332.06200000000001</v>
          </cell>
          <cell r="M27">
            <v>-1972</v>
          </cell>
          <cell r="N27">
            <v>-691</v>
          </cell>
          <cell r="O27">
            <v>-1405</v>
          </cell>
        </row>
        <row r="28">
          <cell r="K28">
            <v>-7956</v>
          </cell>
          <cell r="L28">
            <v>-440.00022999999999</v>
          </cell>
          <cell r="M28">
            <v>-2174</v>
          </cell>
          <cell r="N28">
            <v>-1023</v>
          </cell>
          <cell r="O28">
            <v>-1623</v>
          </cell>
        </row>
        <row r="29">
          <cell r="K29">
            <v>-8395</v>
          </cell>
          <cell r="L29">
            <v>-574.03905999999995</v>
          </cell>
          <cell r="M29">
            <v>-2974</v>
          </cell>
          <cell r="N29">
            <v>-1439</v>
          </cell>
          <cell r="O29">
            <v>-1805</v>
          </cell>
        </row>
        <row r="30">
          <cell r="K30">
            <v>-9614</v>
          </cell>
          <cell r="L30">
            <v>-714.25</v>
          </cell>
          <cell r="M30">
            <v>-3284</v>
          </cell>
          <cell r="N30">
            <v>-1713</v>
          </cell>
          <cell r="O30">
            <v>-2139</v>
          </cell>
        </row>
        <row r="31">
          <cell r="K31">
            <v>-10974</v>
          </cell>
          <cell r="L31">
            <v>-1005.5702</v>
          </cell>
          <cell r="M31">
            <v>-3657</v>
          </cell>
          <cell r="N31">
            <v>-2590</v>
          </cell>
          <cell r="O31">
            <v>-2406</v>
          </cell>
        </row>
        <row r="32">
          <cell r="K32">
            <v>-13279</v>
          </cell>
          <cell r="L32">
            <v>-1406.3147100000001</v>
          </cell>
          <cell r="M32">
            <v>-4095</v>
          </cell>
          <cell r="N32">
            <v>-4283</v>
          </cell>
          <cell r="O32">
            <v>-2786</v>
          </cell>
        </row>
        <row r="33">
          <cell r="K33">
            <v>-14894</v>
          </cell>
          <cell r="L33">
            <v>-1880.00784</v>
          </cell>
          <cell r="M33">
            <v>-4740</v>
          </cell>
          <cell r="N33">
            <v>-5434</v>
          </cell>
          <cell r="O33">
            <v>-3580</v>
          </cell>
        </row>
        <row r="34">
          <cell r="K34">
            <v>-18251</v>
          </cell>
          <cell r="L34">
            <v>-2289.3507199999999</v>
          </cell>
          <cell r="M34">
            <v>-5716</v>
          </cell>
          <cell r="N34">
            <v>-6583</v>
          </cell>
          <cell r="O34">
            <v>-4261</v>
          </cell>
        </row>
        <row r="35">
          <cell r="K35">
            <v>-31707</v>
          </cell>
          <cell r="L35">
            <v>-3899.1872699999999</v>
          </cell>
          <cell r="M35">
            <v>-8877</v>
          </cell>
          <cell r="N35">
            <v>-13425</v>
          </cell>
          <cell r="O35">
            <v>-7384</v>
          </cell>
        </row>
      </sheetData>
      <sheetData sheetId="7"/>
      <sheetData sheetId="8">
        <row r="1">
          <cell r="E1" t="str">
            <v>June</v>
          </cell>
        </row>
        <row r="2">
          <cell r="E2" t="str">
            <v>July</v>
          </cell>
        </row>
        <row r="3">
          <cell r="E3" t="str">
            <v>August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file"/>
      <sheetName val="Dec Published MOS estimates"/>
      <sheetName val="Workfile (2)"/>
      <sheetName val="January Published MOS estimates"/>
      <sheetName val="Workfile (3)"/>
      <sheetName val="Feb Published MOS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Sydney MSP</v>
          </cell>
          <cell r="D3" t="str">
            <v>Sydney EGP</v>
          </cell>
          <cell r="E3" t="str">
            <v>Adelaide MAP</v>
          </cell>
          <cell r="F3" t="str">
            <v>Adelaide SEAGas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3:AE96"/>
  <sheetViews>
    <sheetView tabSelected="1" zoomScale="80" zoomScaleNormal="80" workbookViewId="0">
      <selection activeCell="Y14" sqref="Y14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6.1406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5" bestFit="1" customWidth="1"/>
    <col min="25" max="26" width="6.5703125" style="5" bestFit="1" customWidth="1"/>
    <col min="27" max="27" width="7.85546875" style="5" bestFit="1" customWidth="1"/>
    <col min="28" max="28" width="8" style="5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2" t="str">
        <f>"Table 1 - Maximum MOS quantity 
(GJ/d, 1 "&amp;[1]DataSheet!E1&amp;" to "&amp;[1]Inputs!Q5&amp;" "&amp;[1]DataSheet!E1&amp;" "&amp;[1]Inputs!N5&amp;")"</f>
        <v>Table 1 - Maximum MOS quantity 
(GJ/d, 1 June to 30 June 2016)</v>
      </c>
      <c r="D3" s="2"/>
      <c r="E3" s="2"/>
      <c r="F3" s="2"/>
      <c r="G3" s="2"/>
      <c r="H3" s="2"/>
      <c r="I3" s="3"/>
      <c r="J3" s="2" t="str">
        <f>"Table 3 - Daily MOS quantities (GJ/d, 1 "&amp;[1]DataSheet!E1&amp;" to "&amp;[1]Inputs!Q5&amp;" "&amp;[1]DataSheet!E1&amp;" "&amp;[1]Inputs!N5&amp;")"</f>
        <v>Table 3 - Daily MOS quantities (GJ/d, 1 June to 30 June 2016)</v>
      </c>
      <c r="K3" s="2"/>
      <c r="L3" s="2"/>
      <c r="M3" s="2"/>
      <c r="N3" s="2"/>
      <c r="O3" s="2"/>
      <c r="P3" s="3"/>
      <c r="Q3" s="2" t="str">
        <f>"Figure 1 - Curves of daily MOS quantities (1 "&amp;[1]DataSheet!E1&amp;" to "&amp;[1]Inputs!Q5&amp;" "&amp;[1]DataSheet!E1&amp;" "&amp;[1]Inputs!N5&amp;")"</f>
        <v>Figure 1 - Curves of daily MOS quantities (1 June to 30 June 2016)</v>
      </c>
      <c r="R3" s="2"/>
      <c r="S3" s="2"/>
      <c r="T3" s="2"/>
      <c r="U3" s="2"/>
      <c r="V3" s="2"/>
      <c r="W3" s="4"/>
    </row>
    <row r="4" spans="2:31" s="6" customFormat="1" ht="41.25" customHeight="1" x14ac:dyDescent="0.2">
      <c r="B4" s="1"/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1"/>
      <c r="J4" s="8" t="s">
        <v>5</v>
      </c>
      <c r="K4" s="9" t="str">
        <f>'[2]Workfile (3)'!C3</f>
        <v>Sydney MSP</v>
      </c>
      <c r="L4" s="10" t="str">
        <f>'[2]Workfile (3)'!D3</f>
        <v>Sydney EGP</v>
      </c>
      <c r="M4" s="10" t="str">
        <f>'[2]Workfile (3)'!E3</f>
        <v>Adelaide MAP</v>
      </c>
      <c r="N4" s="10" t="str">
        <f>'[2]Workfile (3)'!F3</f>
        <v>Adelaide SEAGas</v>
      </c>
      <c r="O4" s="10" t="s">
        <v>4</v>
      </c>
      <c r="P4" s="1"/>
      <c r="V4" s="1"/>
      <c r="W4" s="1"/>
    </row>
    <row r="5" spans="2:31" ht="15" x14ac:dyDescent="0.25">
      <c r="C5" s="11" t="s">
        <v>6</v>
      </c>
      <c r="D5" s="12">
        <f>MAX([1]Period_1!Q3:Q33)</f>
        <v>23466</v>
      </c>
      <c r="E5" s="12">
        <f>MAX([1]Period_1!R3:R33)</f>
        <v>7712.0197799999996</v>
      </c>
      <c r="F5" s="12">
        <f>MAX([1]Period_1!S3:S33)</f>
        <v>19734</v>
      </c>
      <c r="G5" s="12">
        <f>MAX([1]Period_1!T3:T33)</f>
        <v>147</v>
      </c>
      <c r="H5" s="12">
        <f>MAX([1]Period_1!V3:V33)</f>
        <v>7278</v>
      </c>
      <c r="I5" s="1">
        <f>IF(ISBLANK([1]Period_1!O3)=TRUE, "",[1]Period_1!O3)</f>
        <v>1</v>
      </c>
      <c r="J5" s="13">
        <v>1</v>
      </c>
      <c r="K5" s="14">
        <f>IF([1]Period_1!Q3="", NA(), [1]Period_1!Q3)</f>
        <v>23466</v>
      </c>
      <c r="L5" s="15">
        <f>IF([1]Period_1!R3="", NA(), [1]Period_1!R3)</f>
        <v>7712.0197799999996</v>
      </c>
      <c r="M5" s="15">
        <f>IF([1]Period_1!S3="", NA(), [1]Period_1!S3)</f>
        <v>19734</v>
      </c>
      <c r="N5" s="15">
        <f>IF([1]Period_1!T3="", NA(), [1]Period_1!T3)</f>
        <v>147</v>
      </c>
      <c r="O5" s="16">
        <f>IF([1]Period_1!V3="", NA(), [1]Period_1!V3)</f>
        <v>7278</v>
      </c>
      <c r="AC5"/>
      <c r="AD5" s="17"/>
      <c r="AE5" s="18"/>
    </row>
    <row r="6" spans="2:31" ht="15" x14ac:dyDescent="0.25">
      <c r="B6" s="19"/>
      <c r="C6" s="11" t="s">
        <v>7</v>
      </c>
      <c r="D6" s="12">
        <f>-MIN([1]Period_1!Q3:Q33)</f>
        <v>34633</v>
      </c>
      <c r="E6" s="12">
        <f>-MIN([1]Period_1!R3:R33)</f>
        <v>2723.4848299999999</v>
      </c>
      <c r="F6" s="12">
        <f>-MIN([1]Period_1!S3:S33)</f>
        <v>7023</v>
      </c>
      <c r="G6" s="12">
        <f>-MIN([1]Period_1!T3:T33)</f>
        <v>21049</v>
      </c>
      <c r="H6" s="12">
        <f>-MIN([1]Period_1!V3:V33)</f>
        <v>12474</v>
      </c>
      <c r="I6" s="1">
        <f>IF(ISBLANK([1]Period_1!O4)=TRUE, "",[1]Period_1!O4)</f>
        <v>2</v>
      </c>
      <c r="J6" s="20">
        <v>1</v>
      </c>
      <c r="K6" s="14">
        <f>IF([1]Period_1!Q4="", NA(), [1]Period_1!Q4)</f>
        <v>12808</v>
      </c>
      <c r="L6" s="15">
        <f>IF([1]Period_1!R4="", NA(), [1]Period_1!R4)</f>
        <v>5874.8625000000002</v>
      </c>
      <c r="M6" s="15">
        <f>IF([1]Period_1!S4="", NA(), [1]Period_1!S4)</f>
        <v>11742</v>
      </c>
      <c r="N6" s="15">
        <f>IF([1]Period_1!T4="", NA(), [1]Period_1!T4)</f>
        <v>114</v>
      </c>
      <c r="O6" s="21">
        <f>IF([1]Period_1!V4="", NA(), [1]Period_1!V4)</f>
        <v>4649</v>
      </c>
      <c r="AC6"/>
      <c r="AD6" s="17"/>
    </row>
    <row r="7" spans="2:31" ht="15" x14ac:dyDescent="0.25">
      <c r="I7" s="1">
        <f>IF(ISBLANK([1]Period_1!O5)=TRUE, "",[1]Period_1!O5)</f>
        <v>3</v>
      </c>
      <c r="J7" s="20">
        <v>1</v>
      </c>
      <c r="K7" s="14">
        <f>IF([1]Period_1!Q5="", NA(), [1]Period_1!Q5)</f>
        <v>8789</v>
      </c>
      <c r="L7" s="15">
        <f>IF([1]Period_1!R5="", NA(), [1]Period_1!R5)</f>
        <v>5390.3593899999996</v>
      </c>
      <c r="M7" s="15">
        <f>IF([1]Period_1!S5="", NA(), [1]Period_1!S5)</f>
        <v>10035</v>
      </c>
      <c r="N7" s="15">
        <f>IF([1]Period_1!T5="", NA(), [1]Period_1!T5)</f>
        <v>98</v>
      </c>
      <c r="O7" s="21">
        <f>IF([1]Period_1!V5="", NA(), [1]Period_1!V5)</f>
        <v>3719</v>
      </c>
      <c r="W7" s="22"/>
      <c r="AC7"/>
      <c r="AD7" s="17"/>
    </row>
    <row r="8" spans="2:31" ht="15" x14ac:dyDescent="0.25">
      <c r="I8" s="1">
        <f>IF(ISBLANK([1]Period_1!O6)=TRUE, "",[1]Period_1!O6)</f>
        <v>4</v>
      </c>
      <c r="J8" s="20">
        <v>1</v>
      </c>
      <c r="K8" s="14">
        <f>IF([1]Period_1!Q6="", NA(), [1]Period_1!Q6)</f>
        <v>6916</v>
      </c>
      <c r="L8" s="15">
        <f>IF([1]Period_1!R6="", NA(), [1]Period_1!R6)</f>
        <v>4909.1489300000003</v>
      </c>
      <c r="M8" s="15">
        <f>IF([1]Period_1!S6="", NA(), [1]Period_1!S6)</f>
        <v>8915</v>
      </c>
      <c r="N8" s="15">
        <f>IF([1]Period_1!T6="", NA(), [1]Period_1!T6)</f>
        <v>85</v>
      </c>
      <c r="O8" s="21">
        <f>IF([1]Period_1!V6="", NA(), [1]Period_1!V6)</f>
        <v>3065</v>
      </c>
      <c r="W8" s="22"/>
      <c r="AC8"/>
      <c r="AD8" s="17"/>
    </row>
    <row r="9" spans="2:31" ht="15" x14ac:dyDescent="0.25">
      <c r="I9" s="1">
        <f>IF(ISBLANK([1]Period_1!O7)=TRUE, "",[1]Period_1!O7)</f>
        <v>5</v>
      </c>
      <c r="J9" s="20">
        <v>1</v>
      </c>
      <c r="K9" s="14">
        <f>IF([1]Period_1!Q7="", NA(), [1]Period_1!Q7)</f>
        <v>6491</v>
      </c>
      <c r="L9" s="15">
        <f>IF([1]Period_1!R7="", NA(), [1]Period_1!R7)</f>
        <v>4804.67292</v>
      </c>
      <c r="M9" s="15">
        <f>IF([1]Period_1!S7="", NA(), [1]Period_1!S7)</f>
        <v>8431</v>
      </c>
      <c r="N9" s="15">
        <f>IF([1]Period_1!T7="", NA(), [1]Period_1!T7)</f>
        <v>57</v>
      </c>
      <c r="O9" s="21">
        <f>IF([1]Period_1!V7="", NA(), [1]Period_1!V7)</f>
        <v>2917</v>
      </c>
      <c r="W9" s="22"/>
      <c r="AC9"/>
      <c r="AD9" s="17"/>
    </row>
    <row r="10" spans="2:31" ht="15" x14ac:dyDescent="0.25">
      <c r="I10" s="1">
        <f>IF(ISBLANK([1]Period_1!O8)=TRUE, "",[1]Period_1!O8)</f>
        <v>6</v>
      </c>
      <c r="J10" s="20">
        <v>1</v>
      </c>
      <c r="K10" s="14">
        <f>IF([1]Period_1!Q8="", NA(), [1]Period_1!Q8)</f>
        <v>5316</v>
      </c>
      <c r="L10" s="15">
        <f>IF([1]Period_1!R8="", NA(), [1]Period_1!R8)</f>
        <v>4626.8115699999998</v>
      </c>
      <c r="M10" s="15">
        <f>IF([1]Period_1!S8="", NA(), [1]Period_1!S8)</f>
        <v>7785</v>
      </c>
      <c r="N10" s="15">
        <f>IF([1]Period_1!T8="", NA(), [1]Period_1!T8)</f>
        <v>47</v>
      </c>
      <c r="O10" s="21">
        <f>IF([1]Period_1!V8="", NA(), [1]Period_1!V8)</f>
        <v>2407</v>
      </c>
      <c r="W10" s="22"/>
      <c r="AC10"/>
      <c r="AD10" s="17"/>
    </row>
    <row r="11" spans="2:31" ht="15" x14ac:dyDescent="0.25">
      <c r="C11" s="2" t="str">
        <f>"Table 2 - Summary statistics of daily MOS quantities 
(1 "&amp;[1]DataSheet!E1&amp;" to "&amp;[1]Inputs!Q5&amp;" "&amp;[1]DataSheet!E1&amp;" "&amp;[1]Inputs!N5&amp;")"</f>
        <v>Table 2 - Summary statistics of daily MOS quantities 
(1 June to 30 June 2016)</v>
      </c>
      <c r="D11" s="2"/>
      <c r="E11" s="2"/>
      <c r="F11" s="2"/>
      <c r="G11" s="2"/>
      <c r="H11" s="2"/>
      <c r="I11" s="1">
        <f>IF(ISBLANK([1]Period_1!O9)=TRUE, "",[1]Period_1!O9)</f>
        <v>7</v>
      </c>
      <c r="J11" s="20">
        <v>1</v>
      </c>
      <c r="K11" s="14">
        <f>IF([1]Period_1!Q9="", NA(), [1]Period_1!Q9)</f>
        <v>4646</v>
      </c>
      <c r="L11" s="15">
        <f>IF([1]Period_1!R9="", NA(), [1]Period_1!R9)</f>
        <v>4362.9971599999999</v>
      </c>
      <c r="M11" s="15">
        <f>IF([1]Period_1!S9="", NA(), [1]Period_1!S9)</f>
        <v>6960</v>
      </c>
      <c r="N11" s="15">
        <f>IF([1]Period_1!T9="", NA(), [1]Period_1!T9)</f>
        <v>42</v>
      </c>
      <c r="O11" s="21">
        <f>IF([1]Period_1!V9="", NA(), [1]Period_1!V9)</f>
        <v>2011</v>
      </c>
      <c r="W11" s="22"/>
      <c r="AC11"/>
      <c r="AD11" s="17"/>
    </row>
    <row r="12" spans="2:31" ht="15" x14ac:dyDescent="0.25">
      <c r="C12" s="2"/>
      <c r="D12" s="2"/>
      <c r="E12" s="2"/>
      <c r="F12" s="2"/>
      <c r="G12" s="2"/>
      <c r="H12" s="2"/>
      <c r="I12" s="1">
        <f>IF(ISBLANK([1]Period_1!O10)=TRUE, "",[1]Period_1!O10)</f>
        <v>8</v>
      </c>
      <c r="J12" s="20">
        <v>1</v>
      </c>
      <c r="K12" s="14">
        <f>IF([1]Period_1!Q10="", NA(), [1]Period_1!Q10)</f>
        <v>3260</v>
      </c>
      <c r="L12" s="15">
        <f>IF([1]Period_1!R10="", NA(), [1]Period_1!R10)</f>
        <v>3891.3501799999999</v>
      </c>
      <c r="M12" s="15">
        <f>IF([1]Period_1!S10="", NA(), [1]Period_1!S10)</f>
        <v>6358</v>
      </c>
      <c r="N12" s="15">
        <f>IF([1]Period_1!T10="", NA(), [1]Period_1!T10)</f>
        <v>35</v>
      </c>
      <c r="O12" s="21">
        <f>IF([1]Period_1!V10="", NA(), [1]Period_1!V10)</f>
        <v>1931</v>
      </c>
      <c r="W12" s="22"/>
      <c r="AC12"/>
      <c r="AD12" s="17"/>
    </row>
    <row r="13" spans="2:31" ht="15" x14ac:dyDescent="0.25">
      <c r="C13" s="23"/>
      <c r="D13" s="24" t="s">
        <v>8</v>
      </c>
      <c r="E13" s="25"/>
      <c r="F13" s="25"/>
      <c r="G13" s="25"/>
      <c r="H13" s="25"/>
      <c r="I13" s="1">
        <f>IF(ISBLANK([1]Period_1!O11)=TRUE, "",[1]Period_1!O11)</f>
        <v>9</v>
      </c>
      <c r="J13" s="20">
        <v>1</v>
      </c>
      <c r="K13" s="14">
        <f>IF([1]Period_1!Q11="", NA(), [1]Period_1!Q11)</f>
        <v>2445</v>
      </c>
      <c r="L13" s="15">
        <f>IF([1]Period_1!R11="", NA(), [1]Period_1!R11)</f>
        <v>3623.0334600000001</v>
      </c>
      <c r="M13" s="15">
        <f>IF([1]Period_1!S11="", NA(), [1]Period_1!S11)</f>
        <v>5954</v>
      </c>
      <c r="N13" s="15">
        <f>IF([1]Period_1!T11="", NA(), [1]Period_1!T11)</f>
        <v>28</v>
      </c>
      <c r="O13" s="21">
        <f>IF([1]Period_1!V11="", NA(), [1]Period_1!V11)</f>
        <v>1534</v>
      </c>
      <c r="W13" s="22"/>
      <c r="AC13"/>
      <c r="AD13" s="17"/>
    </row>
    <row r="14" spans="2:31" ht="12.75" customHeight="1" x14ac:dyDescent="0.25">
      <c r="C14" s="26"/>
      <c r="D14" s="27" t="s">
        <v>0</v>
      </c>
      <c r="E14" s="28" t="s">
        <v>1</v>
      </c>
      <c r="F14" s="28" t="s">
        <v>2</v>
      </c>
      <c r="G14" s="28" t="s">
        <v>3</v>
      </c>
      <c r="H14" s="29" t="s">
        <v>4</v>
      </c>
      <c r="I14" s="1">
        <f>IF(ISBLANK([1]Period_1!O12)=TRUE, "",[1]Period_1!O12)</f>
        <v>10</v>
      </c>
      <c r="J14" s="20">
        <v>1</v>
      </c>
      <c r="K14" s="14">
        <f>IF([1]Period_1!Q12="", NA(), [1]Period_1!Q12)</f>
        <v>2084</v>
      </c>
      <c r="L14" s="15">
        <f>IF([1]Period_1!R12="", NA(), [1]Period_1!R12)</f>
        <v>3373.8203100000001</v>
      </c>
      <c r="M14" s="15">
        <f>IF([1]Period_1!S12="", NA(), [1]Period_1!S12)</f>
        <v>5401</v>
      </c>
      <c r="N14" s="15">
        <f>IF([1]Period_1!T12="", NA(), [1]Period_1!T12)</f>
        <v>25</v>
      </c>
      <c r="O14" s="21">
        <f>IF([1]Period_1!V12="", NA(), [1]Period_1!V12)</f>
        <v>1375</v>
      </c>
      <c r="W14" s="22"/>
      <c r="AC14"/>
      <c r="AD14" s="17"/>
    </row>
    <row r="15" spans="2:31" ht="12.75" customHeight="1" x14ac:dyDescent="0.25">
      <c r="C15" s="30" t="s">
        <v>9</v>
      </c>
      <c r="D15" s="15">
        <f>MAX([1]Period_1!Q3:Q33)</f>
        <v>23466</v>
      </c>
      <c r="E15" s="15">
        <f>MAX([1]Period_1!R3:R33)</f>
        <v>7712.0197799999996</v>
      </c>
      <c r="F15" s="15">
        <f>MAX([1]Period_1!S3:S33)</f>
        <v>19734</v>
      </c>
      <c r="G15" s="15">
        <f>MAX([1]Period_1!T3:T33)</f>
        <v>147</v>
      </c>
      <c r="H15" s="16">
        <f>MAX([1]Period_1!V3:V33)</f>
        <v>7278</v>
      </c>
      <c r="I15" s="1">
        <f>IF(ISBLANK([1]Period_1!O13)=TRUE, "",[1]Period_1!O13)</f>
        <v>11</v>
      </c>
      <c r="J15" s="20">
        <v>1</v>
      </c>
      <c r="K15" s="14">
        <f>IF([1]Period_1!Q13="", NA(), [1]Period_1!Q13)</f>
        <v>1500</v>
      </c>
      <c r="L15" s="15">
        <f>IF([1]Period_1!R13="", NA(), [1]Period_1!R13)</f>
        <v>3031.0576299999998</v>
      </c>
      <c r="M15" s="15">
        <f>IF([1]Period_1!S13="", NA(), [1]Period_1!S13)</f>
        <v>4985</v>
      </c>
      <c r="N15" s="15">
        <f>IF([1]Period_1!T13="", NA(), [1]Period_1!T13)</f>
        <v>21</v>
      </c>
      <c r="O15" s="21">
        <f>IF([1]Period_1!V13="", NA(), [1]Period_1!V13)</f>
        <v>1285</v>
      </c>
      <c r="W15" s="31"/>
      <c r="AC15"/>
      <c r="AD15" s="17"/>
    </row>
    <row r="16" spans="2:31" ht="15" x14ac:dyDescent="0.25">
      <c r="C16" s="32">
        <v>0.95</v>
      </c>
      <c r="D16" s="15">
        <f>PERCENTILE([1]Period_1!Q3:Q33, 0.95)</f>
        <v>10999.449999999988</v>
      </c>
      <c r="E16" s="15">
        <f>PERCENTILE([1]Period_1!R3:R33, 0.95)</f>
        <v>5656.8361004999988</v>
      </c>
      <c r="F16" s="15">
        <f>PERCENTILE([1]Period_1!S3:S33, 0.95)</f>
        <v>10973.849999999995</v>
      </c>
      <c r="G16" s="15">
        <f>PERCENTILE([1]Period_1!T3:T33, 0.95)</f>
        <v>106.79999999999995</v>
      </c>
      <c r="H16" s="21">
        <f>PERCENTILE([1]Period_1!V3:V33, 0.95)</f>
        <v>4230.4999999999973</v>
      </c>
      <c r="I16" s="1">
        <f>IF(ISBLANK([1]Period_1!O14)=TRUE, "",[1]Period_1!O14)</f>
        <v>12</v>
      </c>
      <c r="J16" s="20">
        <v>1</v>
      </c>
      <c r="K16" s="14">
        <f>IF([1]Period_1!Q14="", NA(), [1]Period_1!Q14)</f>
        <v>-345</v>
      </c>
      <c r="L16" s="15">
        <f>IF([1]Period_1!R14="", NA(), [1]Period_1!R14)</f>
        <v>2886.3642599999998</v>
      </c>
      <c r="M16" s="15">
        <f>IF([1]Period_1!S14="", NA(), [1]Period_1!S14)</f>
        <v>4400</v>
      </c>
      <c r="N16" s="15">
        <f>IF([1]Period_1!T14="", NA(), [1]Period_1!T14)</f>
        <v>16</v>
      </c>
      <c r="O16" s="21">
        <f>IF([1]Period_1!V14="", NA(), [1]Period_1!V14)</f>
        <v>1164</v>
      </c>
      <c r="W16" s="31"/>
      <c r="AC16"/>
      <c r="AD16" s="17"/>
    </row>
    <row r="17" spans="2:30" ht="15" x14ac:dyDescent="0.25">
      <c r="C17" s="33">
        <v>0.75</v>
      </c>
      <c r="D17" s="15">
        <f>PERCENTILE([1]Period_1!Q3:Q33, 0.75)</f>
        <v>3056.25</v>
      </c>
      <c r="E17" s="15">
        <f>PERCENTILE([1]Period_1!R3:R33, 0.75)</f>
        <v>3824.2709999999997</v>
      </c>
      <c r="F17" s="15">
        <f>PERCENTILE([1]Period_1!S3:S33, 0.75)</f>
        <v>6257</v>
      </c>
      <c r="G17" s="15">
        <f>PERCENTILE([1]Period_1!T3:T33, 0.75)</f>
        <v>33.25</v>
      </c>
      <c r="H17" s="21">
        <f>PERCENTILE([1]Period_1!V3:V33, 0.75)</f>
        <v>1831.75</v>
      </c>
      <c r="I17" s="1">
        <f>IF(ISBLANK([1]Period_1!O15)=TRUE, "",[1]Period_1!O15)</f>
        <v>13</v>
      </c>
      <c r="J17" s="20">
        <v>1</v>
      </c>
      <c r="K17" s="14">
        <f>IF([1]Period_1!Q15="", NA(), [1]Period_1!Q15)</f>
        <v>-1040</v>
      </c>
      <c r="L17" s="15">
        <f>IF([1]Period_1!R15="", NA(), [1]Period_1!R15)</f>
        <v>2666.0024400000002</v>
      </c>
      <c r="M17" s="15">
        <f>IF([1]Period_1!S15="", NA(), [1]Period_1!S15)</f>
        <v>3787</v>
      </c>
      <c r="N17" s="15">
        <f>IF([1]Period_1!T15="", NA(), [1]Period_1!T15)</f>
        <v>9</v>
      </c>
      <c r="O17" s="21">
        <f>IF([1]Period_1!V15="", NA(), [1]Period_1!V15)</f>
        <v>556</v>
      </c>
      <c r="W17" s="22"/>
      <c r="AC17"/>
      <c r="AD17" s="17"/>
    </row>
    <row r="18" spans="2:30" ht="15" x14ac:dyDescent="0.25">
      <c r="C18" s="33">
        <v>0.5</v>
      </c>
      <c r="D18" s="15">
        <f>PERCENTILE([1]Period_1!Q3:Q33, 0.5)</f>
        <v>-2722.5</v>
      </c>
      <c r="E18" s="15">
        <f>PERCENTILE([1]Period_1!R3:R33, 0.5)</f>
        <v>1912.8884249999999</v>
      </c>
      <c r="F18" s="15">
        <f>PERCENTILE([1]Period_1!S3:S33, 0.5)</f>
        <v>2467.5</v>
      </c>
      <c r="G18" s="15">
        <f>PERCENTILE([1]Period_1!T3:T33, 0.5)</f>
        <v>-0.5</v>
      </c>
      <c r="H18" s="21">
        <f>PERCENTILE([1]Period_1!V3:V33, 0.5)</f>
        <v>-303</v>
      </c>
      <c r="I18" s="1">
        <f>IF(ISBLANK([1]Period_1!O16)=TRUE, "",[1]Period_1!O16)</f>
        <v>14</v>
      </c>
      <c r="J18" s="20">
        <v>1</v>
      </c>
      <c r="K18" s="14">
        <f>IF([1]Period_1!Q16="", NA(), [1]Period_1!Q16)</f>
        <v>-1654</v>
      </c>
      <c r="L18" s="15">
        <f>IF([1]Period_1!R16="", NA(), [1]Period_1!R16)</f>
        <v>2406.9272500000002</v>
      </c>
      <c r="M18" s="15">
        <f>IF([1]Period_1!S16="", NA(), [1]Period_1!S16)</f>
        <v>3422</v>
      </c>
      <c r="N18" s="15">
        <f>IF([1]Period_1!T16="", NA(), [1]Period_1!T16)</f>
        <v>5</v>
      </c>
      <c r="O18" s="21">
        <f>IF([1]Period_1!V16="", NA(), [1]Period_1!V16)</f>
        <v>291</v>
      </c>
      <c r="W18" s="22"/>
      <c r="AC18"/>
      <c r="AD18" s="17"/>
    </row>
    <row r="19" spans="2:30" ht="15" x14ac:dyDescent="0.25">
      <c r="C19" s="33">
        <v>0.25</v>
      </c>
      <c r="D19" s="15">
        <f>PERCENTILE([1]Period_1!Q3:Q33, 0.25)</f>
        <v>-9349.5</v>
      </c>
      <c r="E19" s="15">
        <f>PERCENTILE([1]Period_1!R3:R33, 0.25)</f>
        <v>-98.65478250000001</v>
      </c>
      <c r="F19" s="15">
        <f>PERCENTILE([1]Period_1!S3:S33, 0.25)</f>
        <v>-476.25</v>
      </c>
      <c r="G19" s="15">
        <f>PERCENTILE([1]Period_1!T3:T33, 0.25)</f>
        <v>-2173.75</v>
      </c>
      <c r="H19" s="21">
        <f>PERCENTILE([1]Period_1!V3:V33, 0.25)</f>
        <v>-2369.5</v>
      </c>
      <c r="I19" s="1">
        <f>IF(ISBLANK([1]Period_1!O17)=TRUE, "",[1]Period_1!O17)</f>
        <v>15</v>
      </c>
      <c r="J19" s="20">
        <v>1</v>
      </c>
      <c r="K19" s="14">
        <f>IF([1]Period_1!Q17="", NA(), [1]Period_1!Q17)</f>
        <v>-2561</v>
      </c>
      <c r="L19" s="15">
        <f>IF([1]Period_1!R17="", NA(), [1]Period_1!R17)</f>
        <v>2088.5913099999998</v>
      </c>
      <c r="M19" s="15">
        <f>IF([1]Period_1!S17="", NA(), [1]Period_1!S17)</f>
        <v>2816</v>
      </c>
      <c r="N19" s="15">
        <f>IF([1]Period_1!T17="", NA(), [1]Period_1!T17)</f>
        <v>1</v>
      </c>
      <c r="O19" s="21">
        <f>IF([1]Period_1!V17="", NA(), [1]Period_1!V17)</f>
        <v>-280</v>
      </c>
      <c r="P19" s="23"/>
      <c r="W19" s="22"/>
      <c r="AC19"/>
      <c r="AD19" s="17"/>
    </row>
    <row r="20" spans="2:30" ht="15" x14ac:dyDescent="0.25">
      <c r="C20" s="32">
        <v>0.05</v>
      </c>
      <c r="D20" s="15">
        <f>PERCENTILE([1]Period_1!Q3:Q33, 0.05)</f>
        <v>-17852.399999999998</v>
      </c>
      <c r="E20" s="15">
        <f>PERCENTILE([1]Period_1!R3:R33, 0.05)</f>
        <v>-726.719516</v>
      </c>
      <c r="F20" s="15">
        <f>PERCENTILE([1]Period_1!S3:S33, 0.05)</f>
        <v>-3729.7999999999997</v>
      </c>
      <c r="G20" s="15">
        <f>PERCENTILE([1]Period_1!T3:T33, 0.05)</f>
        <v>-8069.5</v>
      </c>
      <c r="H20" s="21">
        <f>PERCENTILE([1]Period_1!V3:V33, 0.05)</f>
        <v>-4917.5499999999993</v>
      </c>
      <c r="I20" s="1">
        <f>IF(ISBLANK([1]Period_1!O18)=TRUE, "",[1]Period_1!O18)</f>
        <v>16</v>
      </c>
      <c r="J20" s="20">
        <v>1</v>
      </c>
      <c r="K20" s="14">
        <f>IF([1]Period_1!Q18="", NA(), [1]Period_1!Q18)</f>
        <v>-2884</v>
      </c>
      <c r="L20" s="15">
        <f>IF([1]Period_1!R18="", NA(), [1]Period_1!R18)</f>
        <v>1737.1855399999999</v>
      </c>
      <c r="M20" s="15">
        <f>IF([1]Period_1!S18="", NA(), [1]Period_1!S18)</f>
        <v>2119</v>
      </c>
      <c r="N20" s="15">
        <f>IF([1]Period_1!T18="", NA(), [1]Period_1!T18)</f>
        <v>-2</v>
      </c>
      <c r="O20" s="21">
        <f>IF([1]Period_1!V18="", NA(), [1]Period_1!V18)</f>
        <v>-326</v>
      </c>
      <c r="P20" s="23"/>
      <c r="W20" s="22"/>
      <c r="AC20"/>
      <c r="AD20" s="17"/>
    </row>
    <row r="21" spans="2:30" ht="15" x14ac:dyDescent="0.25">
      <c r="C21" s="34" t="s">
        <v>10</v>
      </c>
      <c r="D21" s="15">
        <f>MIN([1]Period_1!Q3:Q33)</f>
        <v>-34633</v>
      </c>
      <c r="E21" s="15">
        <f>MIN([1]Period_1!R3:R33)</f>
        <v>-2723.4848299999999</v>
      </c>
      <c r="F21" s="15">
        <f>MIN([1]Period_1!S3:S33)</f>
        <v>-7023</v>
      </c>
      <c r="G21" s="15">
        <f>MIN([1]Period_1!T3:T33)</f>
        <v>-21049</v>
      </c>
      <c r="H21" s="21">
        <f>MIN([1]Period_1!V3:V33)</f>
        <v>-12474</v>
      </c>
      <c r="I21" s="1">
        <f>IF(ISBLANK([1]Period_1!O19)=TRUE, "",[1]Period_1!O19)</f>
        <v>17</v>
      </c>
      <c r="J21" s="20">
        <v>1</v>
      </c>
      <c r="K21" s="14">
        <f>IF([1]Period_1!Q19="", NA(), [1]Period_1!Q19)</f>
        <v>-3953</v>
      </c>
      <c r="L21" s="15">
        <f>IF([1]Period_1!R19="", NA(), [1]Period_1!R19)</f>
        <v>1329.65625</v>
      </c>
      <c r="M21" s="15">
        <f>IF([1]Period_1!S19="", NA(), [1]Period_1!S19)</f>
        <v>1622</v>
      </c>
      <c r="N21" s="15">
        <f>IF([1]Period_1!T19="", NA(), [1]Period_1!T19)</f>
        <v>-9</v>
      </c>
      <c r="O21" s="21">
        <f>IF([1]Period_1!V19="", NA(), [1]Period_1!V19)</f>
        <v>-606</v>
      </c>
      <c r="P21" s="23"/>
      <c r="W21" s="22"/>
      <c r="AC21"/>
      <c r="AD21" s="17"/>
    </row>
    <row r="22" spans="2:30" ht="12.75" customHeight="1" x14ac:dyDescent="0.2">
      <c r="C22" s="35" t="s">
        <v>11</v>
      </c>
      <c r="D22" s="36">
        <f>AVERAGE([1]Period_1!Q3:Q33)</f>
        <v>-3333.2666666666669</v>
      </c>
      <c r="E22" s="36">
        <f>AVERAGE([1]Period_1!R3:R33)</f>
        <v>2033.8913963333341</v>
      </c>
      <c r="F22" s="36">
        <f>AVERAGE([1]Period_1!S3:S33)</f>
        <v>3127.3666666666668</v>
      </c>
      <c r="G22" s="36">
        <f>AVERAGE([1]Period_1!T3:T33)</f>
        <v>-2088.7333333333331</v>
      </c>
      <c r="H22" s="16">
        <f>AVERAGE([1]Period_1!V3:V33)</f>
        <v>-408.56666666666666</v>
      </c>
      <c r="I22" s="1">
        <f>IF(ISBLANK([1]Period_1!O20)=TRUE, "",[1]Period_1!O20)</f>
        <v>18</v>
      </c>
      <c r="J22" s="20">
        <v>1</v>
      </c>
      <c r="K22" s="14">
        <f>IF([1]Period_1!Q20="", NA(), [1]Period_1!Q20)</f>
        <v>-5067</v>
      </c>
      <c r="L22" s="15">
        <f>IF([1]Period_1!R20="", NA(), [1]Period_1!R20)</f>
        <v>903.18697999999995</v>
      </c>
      <c r="M22" s="15">
        <f>IF([1]Period_1!S20="", NA(), [1]Period_1!S20)</f>
        <v>1214</v>
      </c>
      <c r="N22" s="15">
        <f>IF([1]Period_1!T20="", NA(), [1]Period_1!T20)</f>
        <v>-130</v>
      </c>
      <c r="O22" s="21">
        <f>IF([1]Period_1!V20="", NA(), [1]Period_1!V20)</f>
        <v>-827</v>
      </c>
      <c r="P22" s="23"/>
      <c r="W22" s="22"/>
    </row>
    <row r="23" spans="2:30" ht="12.75" x14ac:dyDescent="0.2">
      <c r="C23" s="37" t="s">
        <v>12</v>
      </c>
      <c r="D23" s="38">
        <f>STDEV([1]Period_1!Q3:Q33)</f>
        <v>10945.881546179298</v>
      </c>
      <c r="E23" s="38">
        <f>STDEV([1]Period_1!R3:R33)</f>
        <v>2464.6355750189932</v>
      </c>
      <c r="F23" s="38">
        <f>STDEV([1]Period_1!S3:S33)</f>
        <v>5523.3828807286609</v>
      </c>
      <c r="G23" s="38">
        <f>STDEV([1]Period_1!T3:T33)</f>
        <v>4400.5105106138526</v>
      </c>
      <c r="H23" s="39">
        <f>STDEV([1]Period_1!V3:V33)</f>
        <v>3660.2778647428445</v>
      </c>
      <c r="I23" s="1">
        <f>IF(ISBLANK([1]Period_1!O21)=TRUE, "",[1]Period_1!O21)</f>
        <v>19</v>
      </c>
      <c r="J23" s="20">
        <v>1</v>
      </c>
      <c r="K23" s="14">
        <f>IF([1]Period_1!Q21="", NA(), [1]Period_1!Q21)</f>
        <v>-6404</v>
      </c>
      <c r="L23" s="15">
        <f>IF([1]Period_1!R21="", NA(), [1]Period_1!R21)</f>
        <v>721.21875999999997</v>
      </c>
      <c r="M23" s="15">
        <f>IF([1]Period_1!S21="", NA(), [1]Period_1!S21)</f>
        <v>930</v>
      </c>
      <c r="N23" s="15">
        <f>IF([1]Period_1!T21="", NA(), [1]Period_1!T21)</f>
        <v>-212</v>
      </c>
      <c r="O23" s="21">
        <f>IF([1]Period_1!V21="", NA(), [1]Period_1!V21)</f>
        <v>-1067</v>
      </c>
      <c r="P23" s="23"/>
      <c r="Q23" s="40"/>
      <c r="R23" s="23"/>
      <c r="S23" s="23"/>
      <c r="T23" s="23"/>
      <c r="U23" s="23"/>
      <c r="W23" s="22"/>
      <c r="X23" s="41"/>
      <c r="Y23" s="41"/>
      <c r="Z23" s="41"/>
      <c r="AA23" s="42"/>
    </row>
    <row r="24" spans="2:30" ht="12.75" customHeight="1" x14ac:dyDescent="0.2">
      <c r="C24" s="43" t="s">
        <v>13</v>
      </c>
      <c r="D24" s="44">
        <v>0.36666666666666664</v>
      </c>
      <c r="E24" s="44">
        <v>0.66666666666666663</v>
      </c>
      <c r="F24" s="44">
        <v>0.7</v>
      </c>
      <c r="G24" s="44">
        <v>0.5</v>
      </c>
      <c r="H24" s="45">
        <v>0.46666666666666667</v>
      </c>
      <c r="I24" s="1">
        <f>IF(ISBLANK([1]Period_1!O22)=TRUE, "",[1]Period_1!O22)</f>
        <v>20</v>
      </c>
      <c r="J24" s="20">
        <v>1</v>
      </c>
      <c r="K24" s="14">
        <f>IF([1]Period_1!Q22="", NA(), [1]Period_1!Q22)</f>
        <v>-7331</v>
      </c>
      <c r="L24" s="15">
        <f>IF([1]Period_1!R22="", NA(), [1]Period_1!R22)</f>
        <v>292.97654999999997</v>
      </c>
      <c r="M24" s="15">
        <f>IF([1]Period_1!S22="", NA(), [1]Period_1!S22)</f>
        <v>640</v>
      </c>
      <c r="N24" s="15">
        <f>IF([1]Period_1!T22="", NA(), [1]Period_1!T22)</f>
        <v>-390</v>
      </c>
      <c r="O24" s="21">
        <f>IF([1]Period_1!V22="", NA(), [1]Period_1!V22)</f>
        <v>-1600</v>
      </c>
      <c r="P24" s="23"/>
      <c r="Q24" s="2" t="str">
        <f>"Figure 2 - Distribution of daily MOS quantities (1 "&amp;[1]DataSheet!E1&amp;" to "&amp;[1]Inputs!Q5&amp;" "&amp;[1]DataSheet!E1&amp;" "&amp;[1]Inputs!N5&amp;")"</f>
        <v>Figure 2 - Distribution of daily MOS quantities (1 June to 30 June 2016)</v>
      </c>
      <c r="R24" s="2"/>
      <c r="S24" s="2"/>
      <c r="T24" s="2"/>
      <c r="U24" s="2"/>
      <c r="V24" s="2"/>
      <c r="W24" s="2"/>
      <c r="X24" s="41"/>
      <c r="Y24" s="41"/>
      <c r="Z24" s="41"/>
      <c r="AA24" s="42"/>
    </row>
    <row r="25" spans="2:30" ht="12" customHeight="1" x14ac:dyDescent="0.2">
      <c r="C25" s="46" t="s">
        <v>14</v>
      </c>
      <c r="D25" s="47">
        <f>1-D24</f>
        <v>0.6333333333333333</v>
      </c>
      <c r="E25" s="47">
        <f t="shared" ref="E25:H25" si="0">1-E24</f>
        <v>0.33333333333333337</v>
      </c>
      <c r="F25" s="47">
        <f t="shared" si="0"/>
        <v>0.30000000000000004</v>
      </c>
      <c r="G25" s="47">
        <f t="shared" si="0"/>
        <v>0.5</v>
      </c>
      <c r="H25" s="48">
        <f t="shared" si="0"/>
        <v>0.53333333333333333</v>
      </c>
      <c r="I25" s="1">
        <f>IF(ISBLANK([1]Period_1!O23)=TRUE, "",[1]Period_1!O23)</f>
        <v>21</v>
      </c>
      <c r="J25" s="20">
        <v>1</v>
      </c>
      <c r="K25" s="14">
        <f>IF([1]Period_1!Q23="", NA(), [1]Period_1!Q23)</f>
        <v>-8071</v>
      </c>
      <c r="L25" s="15">
        <f>IF([1]Period_1!R23="", NA(), [1]Period_1!R23)</f>
        <v>-6.9907000000000004</v>
      </c>
      <c r="M25" s="15">
        <f>IF([1]Period_1!S23="", NA(), [1]Period_1!S23)</f>
        <v>250</v>
      </c>
      <c r="N25" s="15">
        <f>IF([1]Period_1!T23="", NA(), [1]Period_1!T23)</f>
        <v>-911</v>
      </c>
      <c r="O25" s="21">
        <f>IF([1]Period_1!V23="", NA(), [1]Period_1!V23)</f>
        <v>-1989</v>
      </c>
      <c r="P25" s="23"/>
      <c r="Q25" s="2"/>
      <c r="R25" s="2"/>
      <c r="S25" s="2"/>
      <c r="T25" s="2"/>
      <c r="U25" s="2"/>
      <c r="V25" s="2"/>
      <c r="W25" s="2"/>
      <c r="X25" s="41"/>
      <c r="Y25" s="41"/>
      <c r="Z25" s="41"/>
      <c r="AA25" s="42"/>
    </row>
    <row r="26" spans="2:30" x14ac:dyDescent="0.2">
      <c r="I26" s="1">
        <f>IF(ISBLANK([1]Period_1!O24)=TRUE, "",[1]Period_1!O24)</f>
        <v>22</v>
      </c>
      <c r="J26" s="20">
        <v>1</v>
      </c>
      <c r="K26" s="14">
        <f>IF([1]Period_1!Q24="", NA(), [1]Period_1!Q24)</f>
        <v>-8739</v>
      </c>
      <c r="L26" s="15">
        <f>IF([1]Period_1!R24="", NA(), [1]Period_1!R24)</f>
        <v>-60.889650000000003</v>
      </c>
      <c r="M26" s="15">
        <f>IF([1]Period_1!S24="", NA(), [1]Period_1!S24)</f>
        <v>-171</v>
      </c>
      <c r="N26" s="15">
        <f>IF([1]Period_1!T24="", NA(), [1]Period_1!T24)</f>
        <v>-1651</v>
      </c>
      <c r="O26" s="21">
        <f>IF([1]Period_1!V24="", NA(), [1]Period_1!V24)</f>
        <v>-2179</v>
      </c>
      <c r="P26" s="23"/>
      <c r="Q26" s="23"/>
      <c r="R26" s="23"/>
      <c r="S26" s="23"/>
      <c r="T26" s="23"/>
      <c r="U26" s="23"/>
      <c r="V26" s="22"/>
      <c r="W26" s="22"/>
      <c r="X26" s="41"/>
      <c r="Y26" s="41"/>
      <c r="Z26" s="41"/>
      <c r="AA26" s="42"/>
    </row>
    <row r="27" spans="2:30" x14ac:dyDescent="0.2">
      <c r="C27" s="49"/>
      <c r="D27" s="49"/>
      <c r="E27" s="49"/>
      <c r="F27" s="49"/>
      <c r="G27" s="49"/>
      <c r="H27" s="49"/>
      <c r="I27" s="1">
        <f>IF(ISBLANK([1]Period_1!O25)=TRUE, "",[1]Period_1!O25)</f>
        <v>23</v>
      </c>
      <c r="J27" s="20">
        <v>1</v>
      </c>
      <c r="K27" s="14">
        <f>IF([1]Period_1!Q25="", NA(), [1]Period_1!Q25)</f>
        <v>-9553</v>
      </c>
      <c r="L27" s="15">
        <f>IF([1]Period_1!R25="", NA(), [1]Period_1!R25)</f>
        <v>-111.24316</v>
      </c>
      <c r="M27" s="15">
        <f>IF([1]Period_1!S25="", NA(), [1]Period_1!S25)</f>
        <v>-578</v>
      </c>
      <c r="N27" s="15">
        <f>IF([1]Period_1!T25="", NA(), [1]Period_1!T25)</f>
        <v>-2348</v>
      </c>
      <c r="O27" s="21">
        <f>IF([1]Period_1!V25="", NA(), [1]Period_1!V25)</f>
        <v>-2433</v>
      </c>
      <c r="P27" s="23"/>
      <c r="Q27" s="23"/>
      <c r="R27" s="23"/>
      <c r="S27" s="23"/>
      <c r="T27" s="23"/>
      <c r="U27" s="23"/>
      <c r="V27" s="22"/>
      <c r="W27" s="22"/>
      <c r="X27" s="41"/>
      <c r="Y27" s="41"/>
      <c r="Z27" s="41"/>
      <c r="AA27" s="42"/>
    </row>
    <row r="28" spans="2:30" x14ac:dyDescent="0.2">
      <c r="C28" s="49"/>
      <c r="D28" s="49"/>
      <c r="E28" s="49"/>
      <c r="F28" s="49"/>
      <c r="G28" s="49"/>
      <c r="H28" s="49"/>
      <c r="I28" s="1">
        <f>IF(ISBLANK([1]Period_1!O26)=TRUE, "",[1]Period_1!O26)</f>
        <v>24</v>
      </c>
      <c r="J28" s="20">
        <v>1</v>
      </c>
      <c r="K28" s="14">
        <f>IF([1]Period_1!Q26="", NA(), [1]Period_1!Q26)</f>
        <v>-11140</v>
      </c>
      <c r="L28" s="15">
        <f>IF([1]Period_1!R26="", NA(), [1]Period_1!R26)</f>
        <v>-157.28125</v>
      </c>
      <c r="M28" s="15">
        <f>IF([1]Period_1!S26="", NA(), [1]Period_1!S26)</f>
        <v>-1166</v>
      </c>
      <c r="N28" s="15">
        <f>IF([1]Period_1!T26="", NA(), [1]Period_1!T26)</f>
        <v>-3803</v>
      </c>
      <c r="O28" s="21">
        <f>IF([1]Period_1!V26="", NA(), [1]Period_1!V26)</f>
        <v>-2584</v>
      </c>
      <c r="P28" s="23"/>
      <c r="X28" s="41"/>
      <c r="Y28" s="41"/>
      <c r="Z28" s="41"/>
      <c r="AA28" s="42"/>
    </row>
    <row r="29" spans="2:30" x14ac:dyDescent="0.2">
      <c r="I29" s="1">
        <f>IF(ISBLANK([1]Period_1!O27)=TRUE, "",[1]Period_1!O27)</f>
        <v>25</v>
      </c>
      <c r="J29" s="20">
        <v>1</v>
      </c>
      <c r="K29" s="14">
        <f>IF([1]Period_1!Q27="", NA(), [1]Period_1!Q27)</f>
        <v>-11972</v>
      </c>
      <c r="L29" s="15">
        <f>IF([1]Period_1!R27="", NA(), [1]Period_1!R27)</f>
        <v>-275.66014999999999</v>
      </c>
      <c r="M29" s="15">
        <f>IF([1]Period_1!S27="", NA(), [1]Period_1!S27)</f>
        <v>-1826</v>
      </c>
      <c r="N29" s="15">
        <f>IF([1]Period_1!T27="", NA(), [1]Period_1!T27)</f>
        <v>-4563</v>
      </c>
      <c r="O29" s="21">
        <f>IF([1]Period_1!V27="", NA(), [1]Period_1!V27)</f>
        <v>-2966</v>
      </c>
      <c r="P29" s="23"/>
      <c r="Q29" s="23"/>
      <c r="R29" s="23"/>
      <c r="S29" s="23"/>
      <c r="T29" s="23"/>
      <c r="U29" s="23"/>
      <c r="V29" s="22"/>
      <c r="W29" s="22"/>
      <c r="X29" s="41"/>
      <c r="Y29" s="41"/>
      <c r="Z29" s="41"/>
      <c r="AA29" s="42"/>
    </row>
    <row r="30" spans="2:30" x14ac:dyDescent="0.2">
      <c r="B30" s="50"/>
      <c r="I30" s="1">
        <f>IF(ISBLANK([1]Period_1!O28)=TRUE, "",[1]Period_1!O28)</f>
        <v>26</v>
      </c>
      <c r="J30" s="20">
        <v>1</v>
      </c>
      <c r="K30" s="14">
        <f>IF([1]Period_1!Q28="", NA(), [1]Period_1!Q28)</f>
        <v>-12831</v>
      </c>
      <c r="L30" s="15">
        <f>IF([1]Period_1!R28="", NA(), [1]Period_1!R28)</f>
        <v>-373.49416000000002</v>
      </c>
      <c r="M30" s="15">
        <f>IF([1]Period_1!S28="", NA(), [1]Period_1!S28)</f>
        <v>-2534</v>
      </c>
      <c r="N30" s="15">
        <f>IF([1]Period_1!T28="", NA(), [1]Period_1!T28)</f>
        <v>-5816</v>
      </c>
      <c r="O30" s="21">
        <f>IF([1]Period_1!V28="", NA(), [1]Period_1!V28)</f>
        <v>-3475</v>
      </c>
      <c r="P30" s="23"/>
      <c r="Q30" s="23"/>
      <c r="R30" s="23"/>
      <c r="S30" s="23"/>
      <c r="T30" s="23"/>
      <c r="U30" s="23"/>
      <c r="V30" s="22"/>
      <c r="W30" s="22"/>
      <c r="X30" s="41"/>
      <c r="Y30" s="41"/>
      <c r="Z30" s="41"/>
      <c r="AA30" s="42"/>
    </row>
    <row r="31" spans="2:30" ht="15" customHeight="1" x14ac:dyDescent="0.2">
      <c r="B31" s="50"/>
      <c r="I31" s="1">
        <f>IF(ISBLANK([1]Period_1!O29)=TRUE, "",[1]Period_1!O29)</f>
        <v>27</v>
      </c>
      <c r="J31" s="51">
        <v>1</v>
      </c>
      <c r="K31" s="14">
        <f>IF([1]Period_1!Q29="", NA(), [1]Period_1!Q29)</f>
        <v>-14233</v>
      </c>
      <c r="L31" s="15">
        <f>IF([1]Period_1!R29="", NA(), [1]Period_1!R29)</f>
        <v>-473.88621999999998</v>
      </c>
      <c r="M31" s="15">
        <f>IF([1]Period_1!S29="", NA(), [1]Period_1!S29)</f>
        <v>-3001</v>
      </c>
      <c r="N31" s="15">
        <f>IF([1]Period_1!T29="", NA(), [1]Period_1!T29)</f>
        <v>-6464</v>
      </c>
      <c r="O31" s="21">
        <f>IF([1]Period_1!V29="", NA(), [1]Period_1!V29)</f>
        <v>-3922</v>
      </c>
      <c r="P31" s="23"/>
      <c r="Q31" s="23"/>
      <c r="R31" s="23"/>
      <c r="S31" s="23"/>
      <c r="T31" s="23"/>
      <c r="U31" s="23"/>
      <c r="V31" s="22"/>
      <c r="W31" s="22"/>
      <c r="X31" s="41"/>
      <c r="Y31" s="41"/>
      <c r="Z31" s="41"/>
      <c r="AA31" s="42"/>
    </row>
    <row r="32" spans="2:30" ht="15" customHeight="1" x14ac:dyDescent="0.2">
      <c r="B32" s="50"/>
      <c r="I32" s="1">
        <f>IF(ISBLANK([1]Period_1!O30)=TRUE, "",[1]Period_1!O30)</f>
        <v>28</v>
      </c>
      <c r="J32" s="51">
        <v>1</v>
      </c>
      <c r="K32" s="14">
        <f>IF([1]Period_1!Q30="", NA(), [1]Period_1!Q30)</f>
        <v>-15670</v>
      </c>
      <c r="L32" s="15">
        <f>IF([1]Period_1!R30="", NA(), [1]Period_1!R30)</f>
        <v>-611.94622000000004</v>
      </c>
      <c r="M32" s="15">
        <f>IF([1]Period_1!S30="", NA(), [1]Period_1!S30)</f>
        <v>-3292</v>
      </c>
      <c r="N32" s="15">
        <f>IF([1]Period_1!T30="", NA(), [1]Period_1!T30)</f>
        <v>-7547</v>
      </c>
      <c r="O32" s="21">
        <f>IF([1]Period_1!V30="", NA(), [1]Period_1!V30)</f>
        <v>-4235</v>
      </c>
      <c r="P32" s="23"/>
      <c r="Q32" s="23"/>
      <c r="R32" s="23"/>
      <c r="S32" s="23"/>
      <c r="T32" s="23"/>
      <c r="U32" s="23"/>
      <c r="V32" s="22"/>
      <c r="W32" s="22"/>
      <c r="X32" s="41"/>
      <c r="Y32" s="41"/>
      <c r="Z32" s="41"/>
      <c r="AA32" s="42"/>
    </row>
    <row r="33" spans="2:30" ht="15" customHeight="1" x14ac:dyDescent="0.2">
      <c r="B33" s="50"/>
      <c r="I33" s="1">
        <f>IF(ISBLANK([1]Period_1!O31)=TRUE, "",[1]Period_1!O31)</f>
        <v>29</v>
      </c>
      <c r="J33" s="51">
        <v>1</v>
      </c>
      <c r="K33" s="14">
        <f>IF([1]Period_1!Q31="", NA(), [1]Period_1!Q31)</f>
        <v>-19638</v>
      </c>
      <c r="L33" s="15">
        <f>IF([1]Period_1!R31="", NA(), [1]Period_1!R31)</f>
        <v>-820.62494000000004</v>
      </c>
      <c r="M33" s="15">
        <f>IF([1]Period_1!S31="", NA(), [1]Period_1!S31)</f>
        <v>-4088</v>
      </c>
      <c r="N33" s="15">
        <f>IF([1]Period_1!T31="", NA(), [1]Period_1!T31)</f>
        <v>-8497</v>
      </c>
      <c r="O33" s="21">
        <f>IF([1]Period_1!V31="", NA(), [1]Period_1!V31)</f>
        <v>-5476</v>
      </c>
      <c r="P33" s="23"/>
      <c r="Q33" s="23"/>
      <c r="R33" s="23"/>
      <c r="S33" s="23"/>
      <c r="T33" s="23"/>
      <c r="U33" s="23"/>
      <c r="V33" s="22"/>
      <c r="W33" s="22"/>
      <c r="X33" s="41"/>
      <c r="Y33" s="41"/>
      <c r="Z33" s="41"/>
      <c r="AA33" s="42"/>
    </row>
    <row r="34" spans="2:30" ht="15" x14ac:dyDescent="0.25">
      <c r="B34" s="50"/>
      <c r="I34" s="1">
        <f>IF(ISBLANK([1]Period_1!O32)=TRUE, "",[1]Period_1!O32)</f>
        <v>30</v>
      </c>
      <c r="J34" s="51">
        <v>1</v>
      </c>
      <c r="K34" s="14">
        <f>IF([1]Period_1!Q32="", NA(), [1]Period_1!Q32)</f>
        <v>-34633</v>
      </c>
      <c r="L34" s="15">
        <f>IF([1]Period_1!R32="", NA(), [1]Period_1!R32)</f>
        <v>-2723.4848299999999</v>
      </c>
      <c r="M34" s="15">
        <f>IF([1]Period_1!S32="", NA(), [1]Period_1!S32)</f>
        <v>-7023</v>
      </c>
      <c r="N34" s="15">
        <f>IF([1]Period_1!T32="", NA(), [1]Period_1!T32)</f>
        <v>-21049</v>
      </c>
      <c r="O34" s="21">
        <f>IF([1]Period_1!V32="", NA(), [1]Period_1!V32)</f>
        <v>-12474</v>
      </c>
      <c r="P34" s="23"/>
      <c r="Q34" s="23"/>
      <c r="R34" s="23"/>
      <c r="S34" s="23"/>
      <c r="T34" s="23"/>
      <c r="U34" s="23"/>
      <c r="V34" s="22"/>
      <c r="W34" s="22"/>
      <c r="X34" s="41"/>
      <c r="Y34" s="41"/>
      <c r="Z34" s="41"/>
      <c r="AA34" s="42"/>
      <c r="AC34"/>
      <c r="AD34" s="17"/>
    </row>
    <row r="35" spans="2:30" ht="15" x14ac:dyDescent="0.25">
      <c r="B35" s="50"/>
      <c r="I35" s="1" t="str">
        <f>IF(ISBLANK([1]Period_1!O33)=TRUE, "",[1]Period_1!O33)</f>
        <v/>
      </c>
      <c r="J35" s="52">
        <v>1</v>
      </c>
      <c r="K35" s="53" t="e">
        <f>IF([1]Period_1!Q33="", NA(), [1]Period_1!Q33)</f>
        <v>#N/A</v>
      </c>
      <c r="L35" s="38" t="e">
        <f>IF([1]Period_1!R33="", NA(), [1]Period_1!R33)</f>
        <v>#N/A</v>
      </c>
      <c r="M35" s="38" t="e">
        <f>IF([1]Period_1!S33="", NA(), [1]Period_1!S33)</f>
        <v>#N/A</v>
      </c>
      <c r="N35" s="38" t="e">
        <f>IF([1]Period_1!T33="", NA(), [1]Period_1!T33)</f>
        <v>#N/A</v>
      </c>
      <c r="O35" s="39" t="e">
        <f>IF([1]Period_1!V33="", NA(), [1]Period_1!V33)</f>
        <v>#N/A</v>
      </c>
      <c r="P35" s="23"/>
      <c r="Q35" s="23"/>
      <c r="R35" s="23"/>
      <c r="S35" s="23"/>
      <c r="T35" s="23"/>
      <c r="U35" s="23"/>
      <c r="V35" s="22"/>
      <c r="W35" s="22"/>
      <c r="X35" s="41"/>
      <c r="Y35" s="41"/>
      <c r="Z35" s="41"/>
      <c r="AA35" s="42"/>
      <c r="AC35"/>
      <c r="AD35" s="17"/>
    </row>
    <row r="36" spans="2:30" ht="15" x14ac:dyDescent="0.25">
      <c r="B36" s="50"/>
      <c r="I36" s="54"/>
      <c r="P36" s="54"/>
      <c r="Q36" s="54"/>
      <c r="R36" s="54"/>
      <c r="S36" s="54"/>
      <c r="T36" s="54"/>
      <c r="U36" s="54"/>
      <c r="V36" s="22"/>
      <c r="W36" s="22"/>
      <c r="X36" s="41"/>
      <c r="Y36" s="41"/>
      <c r="Z36" s="41"/>
      <c r="AA36" s="42"/>
      <c r="AC36"/>
      <c r="AD36" s="17"/>
    </row>
    <row r="37" spans="2:30" ht="15" x14ac:dyDescent="0.25">
      <c r="B37" s="50"/>
      <c r="I37" s="54"/>
      <c r="P37" s="54"/>
      <c r="Q37" s="54"/>
      <c r="R37" s="54"/>
      <c r="S37" s="54"/>
      <c r="T37" s="54"/>
      <c r="U37" s="54"/>
      <c r="V37" s="22"/>
      <c r="W37" s="22"/>
      <c r="X37" s="41"/>
      <c r="Y37" s="41"/>
      <c r="Z37" s="41"/>
      <c r="AA37" s="42"/>
      <c r="AC37"/>
      <c r="AD37" s="17"/>
    </row>
    <row r="38" spans="2:30" ht="15" x14ac:dyDescent="0.25">
      <c r="B38" s="50"/>
      <c r="I38" s="22"/>
      <c r="P38" s="22"/>
      <c r="Q38" s="22"/>
      <c r="R38" s="22"/>
      <c r="S38" s="22"/>
      <c r="T38" s="22"/>
      <c r="U38" s="22"/>
      <c r="V38" s="22"/>
      <c r="W38" s="22"/>
      <c r="X38" s="41"/>
      <c r="Y38" s="41"/>
      <c r="Z38" s="41"/>
      <c r="AA38" s="42"/>
      <c r="AC38"/>
      <c r="AD38" s="17"/>
    </row>
    <row r="39" spans="2:30" ht="15" x14ac:dyDescent="0.25">
      <c r="B39" s="50"/>
      <c r="I39" s="55"/>
      <c r="P39" s="55"/>
      <c r="Q39" s="55"/>
      <c r="R39" s="55"/>
      <c r="S39" s="55"/>
      <c r="T39" s="55"/>
      <c r="U39" s="55"/>
      <c r="V39" s="22"/>
      <c r="W39" s="22"/>
      <c r="X39" s="41"/>
      <c r="Y39" s="41"/>
      <c r="Z39" s="41"/>
      <c r="AA39" s="42"/>
      <c r="AC39"/>
      <c r="AD39" s="17"/>
    </row>
    <row r="40" spans="2:30" ht="15" x14ac:dyDescent="0.25">
      <c r="B40" s="50"/>
      <c r="I40" s="56"/>
      <c r="P40" s="56"/>
      <c r="Q40" s="56"/>
      <c r="R40" s="56"/>
      <c r="S40" s="56"/>
      <c r="T40" s="56"/>
      <c r="U40" s="56"/>
      <c r="V40" s="22"/>
      <c r="W40" s="22"/>
      <c r="X40" s="41"/>
      <c r="Y40" s="41"/>
      <c r="Z40" s="41"/>
      <c r="AA40" s="42"/>
      <c r="AC40"/>
      <c r="AD40" s="17"/>
    </row>
    <row r="41" spans="2:30" ht="15" x14ac:dyDescent="0.25">
      <c r="B41" s="50"/>
      <c r="I41" s="56"/>
      <c r="P41" s="56"/>
      <c r="Q41" s="56"/>
      <c r="R41" s="56"/>
      <c r="S41" s="56"/>
      <c r="T41" s="56"/>
      <c r="U41" s="56"/>
      <c r="V41" s="22"/>
      <c r="W41" s="22"/>
      <c r="X41" s="41"/>
      <c r="Y41" s="41"/>
      <c r="Z41" s="41"/>
      <c r="AA41" s="42"/>
      <c r="AC41"/>
      <c r="AD41" s="17"/>
    </row>
    <row r="42" spans="2:30" ht="15" x14ac:dyDescent="0.25">
      <c r="B42" s="50"/>
      <c r="I42" s="56"/>
      <c r="P42" s="56"/>
      <c r="Q42" s="56"/>
      <c r="R42" s="56"/>
      <c r="S42" s="56"/>
      <c r="T42" s="56"/>
      <c r="U42" s="56"/>
      <c r="V42" s="22"/>
      <c r="W42" s="22"/>
      <c r="X42" s="41"/>
      <c r="Y42" s="41"/>
      <c r="Z42" s="41"/>
      <c r="AA42" s="42"/>
      <c r="AC42"/>
      <c r="AD42" s="17"/>
    </row>
    <row r="43" spans="2:30" ht="15" x14ac:dyDescent="0.25">
      <c r="I43" s="56"/>
      <c r="P43" s="56"/>
      <c r="Q43" s="56"/>
      <c r="R43" s="56"/>
      <c r="S43" s="56"/>
      <c r="T43" s="56"/>
      <c r="U43" s="56"/>
      <c r="V43" s="22"/>
      <c r="W43" s="22"/>
      <c r="X43" s="41"/>
      <c r="Y43" s="41"/>
      <c r="Z43" s="41"/>
      <c r="AA43" s="42"/>
      <c r="AC43"/>
      <c r="AD43" s="17"/>
    </row>
    <row r="44" spans="2:30" ht="15" x14ac:dyDescent="0.25">
      <c r="I44" s="56"/>
      <c r="P44" s="56"/>
      <c r="Q44" s="56"/>
      <c r="R44" s="56"/>
      <c r="S44" s="56"/>
      <c r="T44" s="56"/>
      <c r="U44" s="56"/>
      <c r="V44" s="22"/>
      <c r="W44" s="22"/>
      <c r="X44" s="41"/>
      <c r="Y44" s="41"/>
      <c r="Z44" s="41"/>
      <c r="AA44" s="42"/>
      <c r="AC44"/>
      <c r="AD44" s="17"/>
    </row>
    <row r="45" spans="2:30" ht="15" x14ac:dyDescent="0.25">
      <c r="I45" s="56"/>
      <c r="P45" s="56"/>
      <c r="Q45" s="56"/>
      <c r="R45" s="56"/>
      <c r="S45" s="56"/>
      <c r="T45" s="56"/>
      <c r="U45" s="56"/>
      <c r="V45" s="22"/>
      <c r="W45" s="22"/>
      <c r="X45" s="41"/>
      <c r="Y45" s="41"/>
      <c r="Z45" s="41"/>
      <c r="AA45" s="42"/>
      <c r="AC45"/>
      <c r="AD45" s="17"/>
    </row>
    <row r="46" spans="2:30" ht="15" x14ac:dyDescent="0.25">
      <c r="I46" s="56"/>
      <c r="P46" s="56"/>
      <c r="Q46" s="56"/>
      <c r="R46" s="56"/>
      <c r="S46" s="56"/>
      <c r="T46" s="56"/>
      <c r="U46" s="56"/>
      <c r="V46" s="22"/>
      <c r="W46" s="22"/>
      <c r="X46" s="41"/>
      <c r="Y46" s="41"/>
      <c r="Z46" s="41"/>
      <c r="AA46" s="42"/>
      <c r="AC46"/>
      <c r="AD46" s="17"/>
    </row>
    <row r="47" spans="2:30" ht="15" x14ac:dyDescent="0.25">
      <c r="I47" s="56"/>
      <c r="P47" s="56"/>
      <c r="Q47" s="56"/>
      <c r="R47" s="56"/>
      <c r="S47" s="56"/>
      <c r="T47" s="56"/>
      <c r="U47" s="56"/>
      <c r="V47" s="22"/>
      <c r="W47" s="22"/>
      <c r="X47" s="41"/>
      <c r="Y47" s="41"/>
      <c r="Z47" s="41"/>
      <c r="AA47" s="42"/>
      <c r="AC47"/>
      <c r="AD47" s="17"/>
    </row>
    <row r="48" spans="2:30" ht="15" x14ac:dyDescent="0.25">
      <c r="I48" s="56"/>
      <c r="P48" s="56"/>
      <c r="Q48" s="56"/>
      <c r="R48" s="56"/>
      <c r="S48" s="56"/>
      <c r="T48" s="56"/>
      <c r="U48" s="56"/>
      <c r="V48" s="22"/>
      <c r="W48" s="22"/>
      <c r="X48" s="41"/>
      <c r="Y48" s="41"/>
      <c r="Z48" s="41"/>
      <c r="AA48" s="42"/>
      <c r="AC48"/>
      <c r="AD48" s="17"/>
    </row>
    <row r="49" spans="9:30" ht="15" x14ac:dyDescent="0.25">
      <c r="I49" s="56"/>
      <c r="P49" s="56"/>
      <c r="Q49" s="56"/>
      <c r="R49" s="56"/>
      <c r="S49" s="56"/>
      <c r="T49" s="56"/>
      <c r="U49" s="56"/>
      <c r="V49" s="22"/>
      <c r="W49" s="22"/>
      <c r="X49" s="41"/>
      <c r="Y49" s="41"/>
      <c r="Z49" s="41"/>
      <c r="AA49" s="42"/>
      <c r="AC49"/>
      <c r="AD49" s="17"/>
    </row>
    <row r="50" spans="9:30" ht="15" x14ac:dyDescent="0.25">
      <c r="I50" s="56"/>
      <c r="P50" s="56"/>
      <c r="Q50" s="56"/>
      <c r="R50" s="56"/>
      <c r="S50" s="56"/>
      <c r="T50" s="56"/>
      <c r="U50" s="56"/>
      <c r="V50" s="22"/>
      <c r="W50" s="22"/>
      <c r="X50" s="41"/>
      <c r="Y50" s="41"/>
      <c r="Z50" s="41"/>
      <c r="AA50" s="42"/>
      <c r="AC50"/>
      <c r="AD50" s="17"/>
    </row>
    <row r="51" spans="9:30" ht="15" x14ac:dyDescent="0.25">
      <c r="I51" s="56"/>
      <c r="P51" s="56"/>
      <c r="Q51" s="56"/>
      <c r="R51" s="56"/>
      <c r="S51" s="56"/>
      <c r="T51" s="56"/>
      <c r="U51" s="56"/>
      <c r="V51" s="22"/>
      <c r="W51" s="22"/>
      <c r="X51" s="41"/>
      <c r="Y51" s="41"/>
      <c r="Z51" s="41"/>
      <c r="AA51" s="42"/>
      <c r="AC51"/>
      <c r="AD51" s="17"/>
    </row>
    <row r="52" spans="9:30" ht="15" x14ac:dyDescent="0.25">
      <c r="I52" s="57"/>
      <c r="P52" s="57"/>
      <c r="Q52" s="56"/>
      <c r="R52" s="56"/>
      <c r="S52" s="56"/>
      <c r="T52" s="56"/>
      <c r="U52" s="56"/>
      <c r="V52" s="22"/>
      <c r="W52" s="22"/>
      <c r="X52" s="41"/>
      <c r="Y52" s="41"/>
      <c r="Z52" s="41"/>
      <c r="AA52" s="42"/>
      <c r="AC52"/>
      <c r="AD52" s="17"/>
    </row>
    <row r="53" spans="9:30" ht="15" x14ac:dyDescent="0.25">
      <c r="I53" s="57"/>
      <c r="P53" s="57"/>
      <c r="Q53" s="56"/>
      <c r="R53" s="56"/>
      <c r="S53" s="56"/>
      <c r="T53" s="56"/>
      <c r="U53" s="56"/>
      <c r="V53" s="22"/>
      <c r="W53" s="22"/>
      <c r="X53" s="41"/>
      <c r="Y53" s="41"/>
      <c r="Z53" s="41"/>
      <c r="AA53" s="42"/>
      <c r="AC53"/>
      <c r="AD53" s="17"/>
    </row>
    <row r="54" spans="9:30" ht="15" x14ac:dyDescent="0.25">
      <c r="I54" s="57"/>
      <c r="P54" s="57"/>
      <c r="Q54" s="57"/>
      <c r="R54" s="57"/>
      <c r="S54" s="57"/>
      <c r="T54" s="57"/>
      <c r="U54" s="57"/>
      <c r="V54" s="22"/>
      <c r="W54" s="22"/>
      <c r="X54" s="41"/>
      <c r="Y54" s="41"/>
      <c r="Z54" s="41"/>
      <c r="AA54" s="42"/>
      <c r="AC54"/>
      <c r="AD54" s="17"/>
    </row>
    <row r="55" spans="9:30" ht="15" x14ac:dyDescent="0.25">
      <c r="I55" s="57"/>
      <c r="P55" s="57"/>
      <c r="Q55" s="57"/>
      <c r="R55" s="57"/>
      <c r="S55" s="57"/>
      <c r="T55" s="57"/>
      <c r="U55" s="57"/>
      <c r="V55" s="22"/>
      <c r="W55" s="22"/>
      <c r="X55" s="41"/>
      <c r="Y55" s="41"/>
      <c r="Z55" s="41"/>
      <c r="AA55" s="42"/>
      <c r="AC55"/>
      <c r="AD55" s="17"/>
    </row>
    <row r="56" spans="9:30" ht="15" x14ac:dyDescent="0.25">
      <c r="I56" s="56"/>
      <c r="P56" s="56"/>
      <c r="Q56" s="56"/>
      <c r="R56" s="56"/>
      <c r="S56" s="56"/>
      <c r="T56" s="56"/>
      <c r="U56" s="56"/>
      <c r="V56" s="22"/>
      <c r="W56" s="22"/>
      <c r="X56" s="41"/>
      <c r="Y56" s="41"/>
      <c r="Z56" s="41"/>
      <c r="AA56" s="42"/>
      <c r="AC56"/>
      <c r="AD56" s="17"/>
    </row>
    <row r="57" spans="9:30" ht="15" x14ac:dyDescent="0.25">
      <c r="I57" s="56"/>
      <c r="P57" s="56"/>
      <c r="Q57" s="56"/>
      <c r="R57" s="56"/>
      <c r="S57" s="56"/>
      <c r="T57" s="56"/>
      <c r="U57" s="56"/>
      <c r="V57" s="22"/>
      <c r="W57" s="22"/>
      <c r="X57" s="41"/>
      <c r="Y57" s="41"/>
      <c r="Z57" s="41"/>
      <c r="AA57" s="42"/>
      <c r="AC57"/>
      <c r="AD57" s="17"/>
    </row>
    <row r="58" spans="9:30" ht="15" x14ac:dyDescent="0.25">
      <c r="I58" s="56"/>
      <c r="P58" s="56"/>
      <c r="Q58" s="56"/>
      <c r="R58" s="56"/>
      <c r="S58" s="56"/>
      <c r="T58" s="56"/>
      <c r="U58" s="56"/>
      <c r="V58" s="22"/>
      <c r="W58" s="22"/>
      <c r="X58" s="41"/>
      <c r="Y58" s="41"/>
      <c r="Z58" s="41"/>
      <c r="AA58" s="42"/>
      <c r="AC58"/>
      <c r="AD58" s="17"/>
    </row>
    <row r="59" spans="9:30" ht="15" x14ac:dyDescent="0.25">
      <c r="I59" s="58"/>
      <c r="P59" s="58"/>
      <c r="Q59" s="58"/>
      <c r="R59" s="58"/>
      <c r="S59" s="58"/>
      <c r="T59" s="58"/>
      <c r="U59" s="58"/>
      <c r="V59" s="22"/>
      <c r="W59" s="22"/>
      <c r="X59" s="41"/>
      <c r="Y59" s="41"/>
      <c r="Z59" s="41"/>
      <c r="AA59" s="42"/>
      <c r="AC59"/>
      <c r="AD59" s="17"/>
    </row>
    <row r="60" spans="9:30" ht="15" x14ac:dyDescent="0.25">
      <c r="V60" s="22"/>
      <c r="W60" s="22"/>
      <c r="X60" s="41"/>
      <c r="Y60" s="41"/>
      <c r="Z60" s="41"/>
      <c r="AA60" s="42"/>
      <c r="AC60"/>
      <c r="AD60" s="17"/>
    </row>
    <row r="61" spans="9:30" ht="15" x14ac:dyDescent="0.25">
      <c r="V61" s="22"/>
      <c r="W61" s="22"/>
      <c r="X61" s="41"/>
      <c r="Y61" s="41"/>
      <c r="Z61" s="41"/>
      <c r="AA61" s="42"/>
      <c r="AC61"/>
      <c r="AD61" s="17"/>
    </row>
    <row r="62" spans="9:30" ht="15" x14ac:dyDescent="0.25">
      <c r="V62" s="22"/>
      <c r="W62" s="22"/>
      <c r="X62" s="41"/>
      <c r="Y62" s="41"/>
      <c r="Z62" s="41"/>
      <c r="AA62" s="42"/>
      <c r="AC62"/>
      <c r="AD62" s="17"/>
    </row>
    <row r="63" spans="9:30" ht="15" x14ac:dyDescent="0.25">
      <c r="V63" s="22"/>
      <c r="W63" s="22"/>
      <c r="X63" s="41"/>
      <c r="Y63" s="41"/>
      <c r="Z63" s="41"/>
      <c r="AA63" s="42"/>
      <c r="AC63"/>
      <c r="AD63" s="17"/>
    </row>
    <row r="64" spans="9:30" ht="15" x14ac:dyDescent="0.25">
      <c r="V64" s="22"/>
      <c r="W64" s="22"/>
      <c r="X64" s="41"/>
      <c r="Y64" s="41"/>
      <c r="Z64" s="41"/>
      <c r="AA64" s="42"/>
      <c r="AC64"/>
      <c r="AD64" s="17"/>
    </row>
    <row r="65" spans="22:30" ht="15" x14ac:dyDescent="0.25">
      <c r="V65" s="22"/>
      <c r="W65" s="22"/>
      <c r="X65" s="41"/>
      <c r="Y65" s="41"/>
      <c r="Z65" s="41"/>
      <c r="AA65" s="42"/>
      <c r="AC65"/>
      <c r="AD65" s="17"/>
    </row>
    <row r="66" spans="22:30" ht="15" x14ac:dyDescent="0.25">
      <c r="V66" s="22"/>
      <c r="W66" s="22"/>
      <c r="X66" s="41"/>
      <c r="Y66" s="41"/>
      <c r="Z66" s="41"/>
      <c r="AA66" s="42"/>
      <c r="AC66"/>
      <c r="AD66" s="17"/>
    </row>
    <row r="67" spans="22:30" ht="15" x14ac:dyDescent="0.25">
      <c r="V67" s="22"/>
      <c r="W67" s="22"/>
      <c r="X67" s="41"/>
      <c r="Y67" s="41"/>
      <c r="Z67" s="41"/>
      <c r="AA67" s="42"/>
      <c r="AC67"/>
      <c r="AD67" s="17"/>
    </row>
    <row r="68" spans="22:30" ht="15" x14ac:dyDescent="0.25">
      <c r="V68" s="22"/>
      <c r="W68" s="22"/>
      <c r="X68" s="41"/>
      <c r="Y68" s="41"/>
      <c r="Z68" s="41"/>
      <c r="AA68" s="42"/>
      <c r="AC68"/>
      <c r="AD68" s="17"/>
    </row>
    <row r="69" spans="22:30" ht="15" x14ac:dyDescent="0.25">
      <c r="V69" s="22"/>
      <c r="W69" s="22"/>
      <c r="X69" s="41"/>
      <c r="Y69" s="41"/>
      <c r="Z69" s="41"/>
      <c r="AA69" s="42"/>
      <c r="AC69"/>
      <c r="AD69" s="17"/>
    </row>
    <row r="70" spans="22:30" ht="15" x14ac:dyDescent="0.25">
      <c r="V70" s="22"/>
      <c r="W70" s="22"/>
      <c r="X70" s="41"/>
      <c r="Y70" s="41"/>
      <c r="Z70" s="41"/>
      <c r="AA70" s="42"/>
      <c r="AC70"/>
      <c r="AD70" s="17"/>
    </row>
    <row r="71" spans="22:30" ht="15" x14ac:dyDescent="0.25">
      <c r="V71" s="22"/>
      <c r="W71" s="22"/>
      <c r="X71" s="41"/>
      <c r="Y71" s="41"/>
      <c r="Z71" s="41"/>
      <c r="AA71" s="42"/>
      <c r="AC71"/>
      <c r="AD71" s="17"/>
    </row>
    <row r="72" spans="22:30" ht="15" x14ac:dyDescent="0.25">
      <c r="V72" s="22"/>
      <c r="W72" s="22"/>
      <c r="X72" s="41"/>
      <c r="Y72" s="41"/>
      <c r="Z72" s="41"/>
      <c r="AA72" s="42"/>
      <c r="AC72"/>
      <c r="AD72" s="17"/>
    </row>
    <row r="73" spans="22:30" ht="15" x14ac:dyDescent="0.25">
      <c r="V73" s="22"/>
      <c r="W73" s="22"/>
      <c r="X73" s="41"/>
      <c r="Y73" s="41"/>
      <c r="Z73" s="41"/>
      <c r="AA73" s="42"/>
      <c r="AC73"/>
      <c r="AD73" s="17"/>
    </row>
    <row r="74" spans="22:30" ht="15" x14ac:dyDescent="0.25">
      <c r="V74" s="22"/>
      <c r="W74" s="22"/>
      <c r="X74" s="41"/>
      <c r="Y74" s="41"/>
      <c r="Z74" s="41"/>
      <c r="AA74" s="42"/>
      <c r="AC74"/>
      <c r="AD74" s="17"/>
    </row>
    <row r="75" spans="22:30" ht="15" x14ac:dyDescent="0.25">
      <c r="V75" s="22"/>
      <c r="W75" s="22"/>
      <c r="X75" s="41"/>
      <c r="Y75" s="41"/>
      <c r="Z75" s="41"/>
      <c r="AA75" s="42"/>
      <c r="AC75"/>
      <c r="AD75" s="17"/>
    </row>
    <row r="76" spans="22:30" ht="15" x14ac:dyDescent="0.25">
      <c r="V76" s="22"/>
      <c r="W76" s="22"/>
      <c r="X76" s="41"/>
      <c r="Y76" s="41"/>
      <c r="Z76" s="41"/>
      <c r="AA76" s="42"/>
      <c r="AC76"/>
      <c r="AD76" s="17"/>
    </row>
    <row r="77" spans="22:30" ht="15" x14ac:dyDescent="0.25">
      <c r="V77" s="22"/>
      <c r="W77" s="22"/>
      <c r="X77" s="41"/>
      <c r="Y77" s="41"/>
      <c r="Z77" s="41"/>
      <c r="AA77" s="42"/>
      <c r="AC77"/>
      <c r="AD77" s="17"/>
    </row>
    <row r="78" spans="22:30" ht="15" x14ac:dyDescent="0.25">
      <c r="V78" s="22"/>
      <c r="W78" s="22"/>
      <c r="X78" s="41"/>
      <c r="Y78" s="41"/>
      <c r="Z78" s="41"/>
      <c r="AA78" s="42"/>
      <c r="AC78"/>
      <c r="AD78" s="17"/>
    </row>
    <row r="79" spans="22:30" ht="15" x14ac:dyDescent="0.25">
      <c r="V79" s="22"/>
      <c r="W79" s="22"/>
      <c r="X79" s="41"/>
      <c r="Y79" s="41"/>
      <c r="Z79" s="41"/>
      <c r="AA79" s="42"/>
      <c r="AC79"/>
      <c r="AD79" s="17"/>
    </row>
    <row r="80" spans="22:30" ht="15" x14ac:dyDescent="0.25">
      <c r="V80" s="22"/>
      <c r="W80" s="22"/>
      <c r="X80" s="41"/>
      <c r="Y80" s="41"/>
      <c r="Z80" s="41"/>
      <c r="AA80" s="42"/>
      <c r="AC80"/>
      <c r="AD80" s="17"/>
    </row>
    <row r="81" spans="9:30" ht="15" x14ac:dyDescent="0.25">
      <c r="V81" s="22"/>
      <c r="W81" s="22"/>
      <c r="X81" s="41"/>
      <c r="Y81" s="41"/>
      <c r="Z81" s="41"/>
      <c r="AA81" s="42"/>
      <c r="AC81"/>
      <c r="AD81" s="17"/>
    </row>
    <row r="82" spans="9:30" ht="15" x14ac:dyDescent="0.25">
      <c r="V82" s="22"/>
      <c r="W82" s="22"/>
      <c r="X82" s="41"/>
      <c r="Y82" s="41"/>
      <c r="Z82" s="41"/>
      <c r="AA82" s="42"/>
      <c r="AC82"/>
      <c r="AD82" s="17"/>
    </row>
    <row r="83" spans="9:30" ht="15" x14ac:dyDescent="0.25">
      <c r="V83" s="22"/>
      <c r="W83" s="22"/>
      <c r="X83" s="41"/>
      <c r="Y83" s="41"/>
      <c r="Z83" s="41"/>
      <c r="AA83" s="42"/>
      <c r="AC83"/>
      <c r="AD83" s="17"/>
    </row>
    <row r="84" spans="9:30" ht="15" x14ac:dyDescent="0.25">
      <c r="V84" s="22"/>
      <c r="W84" s="22"/>
      <c r="X84" s="41"/>
      <c r="Y84" s="41"/>
      <c r="Z84" s="41"/>
      <c r="AA84" s="42"/>
      <c r="AC84"/>
      <c r="AD84" s="17"/>
    </row>
    <row r="85" spans="9:30" ht="15" x14ac:dyDescent="0.25">
      <c r="V85" s="22"/>
      <c r="W85" s="22"/>
      <c r="X85" s="41"/>
      <c r="Y85" s="41"/>
      <c r="Z85" s="41"/>
      <c r="AA85" s="42"/>
      <c r="AC85"/>
      <c r="AD85" s="17"/>
    </row>
    <row r="86" spans="9:30" ht="15" x14ac:dyDescent="0.25">
      <c r="V86" s="22"/>
      <c r="W86" s="22"/>
      <c r="X86" s="41"/>
      <c r="Y86" s="41"/>
      <c r="Z86" s="41"/>
      <c r="AA86" s="42"/>
      <c r="AC86"/>
      <c r="AD86" s="17"/>
    </row>
    <row r="87" spans="9:30" ht="15" x14ac:dyDescent="0.25">
      <c r="V87" s="22"/>
      <c r="W87" s="22"/>
      <c r="X87" s="41"/>
      <c r="Y87" s="41"/>
      <c r="Z87" s="41"/>
      <c r="AA87" s="42"/>
      <c r="AC87"/>
      <c r="AD87" s="17"/>
    </row>
    <row r="88" spans="9:30" ht="15" x14ac:dyDescent="0.25">
      <c r="V88" s="22"/>
      <c r="W88" s="22"/>
      <c r="X88" s="41"/>
      <c r="Y88" s="41"/>
      <c r="Z88" s="41"/>
      <c r="AA88" s="42"/>
      <c r="AC88"/>
      <c r="AD88" s="17"/>
    </row>
    <row r="89" spans="9:30" ht="15" x14ac:dyDescent="0.25">
      <c r="V89" s="22"/>
      <c r="W89" s="22"/>
      <c r="X89" s="41"/>
      <c r="Y89" s="41"/>
      <c r="Z89" s="41"/>
      <c r="AA89" s="42"/>
      <c r="AC89"/>
      <c r="AD89" s="17"/>
    </row>
    <row r="90" spans="9:30" ht="15" x14ac:dyDescent="0.25">
      <c r="V90" s="22"/>
      <c r="W90" s="22"/>
      <c r="X90" s="41"/>
      <c r="Y90" s="41"/>
      <c r="Z90" s="41"/>
      <c r="AA90" s="42"/>
      <c r="AC90"/>
      <c r="AD90" s="17"/>
    </row>
    <row r="91" spans="9:30" ht="15" x14ac:dyDescent="0.25">
      <c r="V91" s="22"/>
      <c r="W91" s="22"/>
      <c r="X91" s="41"/>
      <c r="Y91" s="41"/>
      <c r="Z91" s="41"/>
      <c r="AA91" s="42"/>
      <c r="AC91"/>
      <c r="AD91" s="17"/>
    </row>
    <row r="92" spans="9:30" ht="15" x14ac:dyDescent="0.25">
      <c r="V92" s="22"/>
      <c r="W92" s="22"/>
      <c r="X92" s="41"/>
      <c r="Y92" s="41"/>
      <c r="Z92" s="41"/>
      <c r="AA92" s="42"/>
      <c r="AC92"/>
      <c r="AD92" s="17"/>
    </row>
    <row r="93" spans="9:30" ht="15" x14ac:dyDescent="0.25">
      <c r="I93" s="22"/>
      <c r="P93" s="22"/>
      <c r="Q93" s="22"/>
      <c r="R93" s="22"/>
      <c r="S93" s="22"/>
      <c r="T93" s="22"/>
      <c r="U93" s="22"/>
      <c r="V93" s="22"/>
      <c r="W93" s="22"/>
      <c r="X93" s="41"/>
      <c r="Y93" s="41"/>
      <c r="Z93" s="41"/>
      <c r="AA93" s="42"/>
      <c r="AC93"/>
      <c r="AD93" s="17"/>
    </row>
    <row r="94" spans="9:30" ht="15" x14ac:dyDescent="0.25">
      <c r="I94" s="22"/>
      <c r="P94" s="22"/>
      <c r="Q94" s="22"/>
      <c r="R94" s="22"/>
      <c r="S94" s="22"/>
      <c r="T94" s="22"/>
      <c r="U94" s="22"/>
      <c r="V94" s="22"/>
      <c r="W94" s="22"/>
      <c r="X94" s="41"/>
      <c r="Y94" s="41"/>
      <c r="Z94" s="41"/>
      <c r="AA94" s="42"/>
      <c r="AC94"/>
      <c r="AD94" s="17"/>
    </row>
    <row r="95" spans="9:30" x14ac:dyDescent="0.2">
      <c r="I95" s="49"/>
      <c r="P95" s="49"/>
      <c r="Q95" s="49"/>
      <c r="R95" s="49"/>
      <c r="S95" s="49"/>
      <c r="T95" s="49"/>
      <c r="U95" s="49"/>
      <c r="V95" s="22"/>
      <c r="W95" s="22"/>
      <c r="X95" s="41"/>
      <c r="Y95" s="41"/>
      <c r="Z95" s="41"/>
      <c r="AA95" s="42"/>
    </row>
    <row r="96" spans="9:30" x14ac:dyDescent="0.2">
      <c r="I96" s="49"/>
      <c r="P96" s="49"/>
      <c r="Q96" s="49"/>
      <c r="R96" s="49"/>
      <c r="S96" s="49"/>
      <c r="T96" s="49"/>
      <c r="U96" s="49"/>
      <c r="V96" s="49"/>
      <c r="W96" s="49"/>
    </row>
  </sheetData>
  <mergeCells count="6">
    <mergeCell ref="C3:H3"/>
    <mergeCell ref="J3:O3"/>
    <mergeCell ref="Q3:V3"/>
    <mergeCell ref="C11:H12"/>
    <mergeCell ref="D13:H13"/>
    <mergeCell ref="Q24:W2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3:AE96"/>
  <sheetViews>
    <sheetView zoomScale="80" zoomScaleNormal="80" workbookViewId="0">
      <selection activeCell="AB8" sqref="AB8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5" bestFit="1" customWidth="1"/>
    <col min="25" max="26" width="6.5703125" style="5" bestFit="1" customWidth="1"/>
    <col min="27" max="27" width="7.85546875" style="5" bestFit="1" customWidth="1"/>
    <col min="28" max="28" width="8" style="5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2" t="str">
        <f>"Table 1 - Maximum MOS quantity 
(GJ/d, 1 "&amp;[1]DataSheet!E2&amp;" to "&amp;[1]Inputs!Q6&amp;" "&amp;[1]DataSheet!E2&amp;" "&amp;[1]Inputs!N6&amp;")"</f>
        <v>Table 1 - Maximum MOS quantity 
(GJ/d, 1 July to 31 July 2016)</v>
      </c>
      <c r="D3" s="2"/>
      <c r="E3" s="2"/>
      <c r="F3" s="2"/>
      <c r="G3" s="2"/>
      <c r="H3" s="2"/>
      <c r="I3" s="3"/>
      <c r="J3" s="2" t="str">
        <f>"Table 3 - Daily MOS quantities (1 "&amp;[1]DataSheet!E2&amp;" to "&amp;[1]Inputs!Q6&amp;" "&amp;[1]DataSheet!E2&amp;" "&amp;[1]Inputs!N6&amp;")"</f>
        <v>Table 3 - Daily MOS quantities (1 July to 31 July 2016)</v>
      </c>
      <c r="K3" s="2"/>
      <c r="L3" s="2"/>
      <c r="M3" s="2"/>
      <c r="N3" s="2"/>
      <c r="O3" s="2"/>
      <c r="P3" s="3"/>
      <c r="Q3" s="2" t="str">
        <f>"Figure 1 - Curves of daily MOS quantities (1 "&amp;[1]DataSheet!E2&amp;" to "&amp;[1]Inputs!Q6&amp;" "&amp;[1]DataSheet!E2&amp;" "&amp;[1]Inputs!N6&amp;")"</f>
        <v>Figure 1 - Curves of daily MOS quantities (1 July to 31 July 2016)</v>
      </c>
      <c r="R3" s="2"/>
      <c r="S3" s="2"/>
      <c r="T3" s="2"/>
      <c r="U3" s="2"/>
      <c r="V3" s="2"/>
      <c r="W3" s="4"/>
    </row>
    <row r="4" spans="2:31" s="6" customFormat="1" ht="41.25" customHeight="1" x14ac:dyDescent="0.2">
      <c r="B4" s="1"/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1"/>
      <c r="J4" s="8" t="s">
        <v>5</v>
      </c>
      <c r="K4" s="9" t="str">
        <f>'[2]Workfile (3)'!C3</f>
        <v>Sydney MSP</v>
      </c>
      <c r="L4" s="10" t="str">
        <f>'[2]Workfile (3)'!D3</f>
        <v>Sydney EGP</v>
      </c>
      <c r="M4" s="10" t="str">
        <f>'[2]Workfile (3)'!E3</f>
        <v>Adelaide MAP</v>
      </c>
      <c r="N4" s="10" t="str">
        <f>'[2]Workfile (3)'!F3</f>
        <v>Adelaide SEAGas</v>
      </c>
      <c r="O4" s="10" t="s">
        <v>4</v>
      </c>
      <c r="P4" s="1"/>
      <c r="V4" s="1"/>
      <c r="W4" s="1"/>
    </row>
    <row r="5" spans="2:31" ht="15" x14ac:dyDescent="0.25">
      <c r="C5" s="11" t="s">
        <v>6</v>
      </c>
      <c r="D5" s="12">
        <f>MAX([1]Period_2!Q3:Q33)</f>
        <v>19349</v>
      </c>
      <c r="E5" s="12">
        <f>MAX([1]Period_2!R3:R33)</f>
        <v>6363.00072</v>
      </c>
      <c r="F5" s="12">
        <f>MAX([1]Period_2!S3:S33)</f>
        <v>13929</v>
      </c>
      <c r="G5" s="12">
        <f>MAX([1]Period_2!T3:T33)</f>
        <v>165</v>
      </c>
      <c r="H5" s="12">
        <f>MAX([1]Period_2!V3:V33)</f>
        <v>6314</v>
      </c>
      <c r="I5" s="1">
        <f>IF(ISBLANK([1]Period_2!O3)=TRUE,"",[1]Period_2!O3)</f>
        <v>1</v>
      </c>
      <c r="J5" s="13">
        <v>1</v>
      </c>
      <c r="K5" s="14">
        <f>IF([1]Period_2!Q3="", NA(), [1]Period_2!Q3)</f>
        <v>19349</v>
      </c>
      <c r="L5" s="36">
        <f>IF([1]Period_2!R3="", NA(), [1]Period_2!R3)</f>
        <v>6363.00072</v>
      </c>
      <c r="M5" s="36">
        <f>IF([1]Period_2!S3="", NA(), [1]Period_2!S3)</f>
        <v>13929</v>
      </c>
      <c r="N5" s="36">
        <f>IF([1]Period_2!T3="", NA(), [1]Period_2!T3)</f>
        <v>165</v>
      </c>
      <c r="O5" s="16">
        <f>IF([1]Period_2!V3="", NA(), [1]Period_2!V3)</f>
        <v>6314</v>
      </c>
      <c r="AC5"/>
      <c r="AD5" s="17"/>
      <c r="AE5" s="18"/>
    </row>
    <row r="6" spans="2:31" ht="15" x14ac:dyDescent="0.25">
      <c r="B6" s="19"/>
      <c r="C6" s="11" t="s">
        <v>7</v>
      </c>
      <c r="D6" s="12">
        <f>-MIN([1]Period_2!Q3:Q33)</f>
        <v>33198</v>
      </c>
      <c r="E6" s="12">
        <f>-MIN([1]Period_2!R3:R33)</f>
        <v>3461.94526</v>
      </c>
      <c r="F6" s="12">
        <f>-MIN([1]Period_2!S3:S33)</f>
        <v>8067</v>
      </c>
      <c r="G6" s="12">
        <f>-MIN([1]Period_2!T3:T33)</f>
        <v>15100</v>
      </c>
      <c r="H6" s="12">
        <f>-MIN([1]Period_2!V3:V33)</f>
        <v>11400</v>
      </c>
      <c r="I6" s="1">
        <f>IF(ISBLANK([1]Period_2!O4)=TRUE,"",[1]Period_2!O4)</f>
        <v>2</v>
      </c>
      <c r="J6" s="20">
        <v>1</v>
      </c>
      <c r="K6" s="14">
        <f>IF([1]Period_2!Q4="", NA(), [1]Period_2!Q4)</f>
        <v>12568</v>
      </c>
      <c r="L6" s="15">
        <f>IF([1]Period_2!R4="", NA(), [1]Period_2!R4)</f>
        <v>5848.2779099999998</v>
      </c>
      <c r="M6" s="15">
        <f>IF([1]Period_2!S4="", NA(), [1]Period_2!S4)</f>
        <v>10401</v>
      </c>
      <c r="N6" s="15">
        <f>IF([1]Period_2!T4="", NA(), [1]Period_2!T4)</f>
        <v>104</v>
      </c>
      <c r="O6" s="21">
        <f>IF([1]Period_2!V4="", NA(), [1]Period_2!V4)</f>
        <v>4163</v>
      </c>
      <c r="AC6"/>
      <c r="AD6" s="17"/>
    </row>
    <row r="7" spans="2:31" ht="15" x14ac:dyDescent="0.25">
      <c r="I7" s="1">
        <f>IF(ISBLANK([1]Period_2!O5)=TRUE,"",[1]Period_2!O5)</f>
        <v>3</v>
      </c>
      <c r="J7" s="20">
        <v>1</v>
      </c>
      <c r="K7" s="14">
        <f>IF([1]Period_2!Q5="", NA(), [1]Period_2!Q5)</f>
        <v>10739</v>
      </c>
      <c r="L7" s="15">
        <f>IF([1]Period_2!R5="", NA(), [1]Period_2!R5)</f>
        <v>5491.5816100000002</v>
      </c>
      <c r="M7" s="15">
        <f>IF([1]Period_2!S5="", NA(), [1]Period_2!S5)</f>
        <v>8229</v>
      </c>
      <c r="N7" s="15">
        <f>IF([1]Period_2!T5="", NA(), [1]Period_2!T5)</f>
        <v>100</v>
      </c>
      <c r="O7" s="21">
        <f>IF([1]Period_2!V5="", NA(), [1]Period_2!V5)</f>
        <v>3411</v>
      </c>
      <c r="W7" s="22"/>
      <c r="AC7"/>
      <c r="AD7" s="17"/>
    </row>
    <row r="8" spans="2:31" ht="15" x14ac:dyDescent="0.25">
      <c r="I8" s="1">
        <f>IF(ISBLANK([1]Period_2!O6)=TRUE,"",[1]Period_2!O6)</f>
        <v>4</v>
      </c>
      <c r="J8" s="20">
        <v>1</v>
      </c>
      <c r="K8" s="14">
        <f>IF([1]Period_2!Q6="", NA(), [1]Period_2!Q6)</f>
        <v>7594</v>
      </c>
      <c r="L8" s="15">
        <f>IF([1]Period_2!R6="", NA(), [1]Period_2!R6)</f>
        <v>5217.3131199999998</v>
      </c>
      <c r="M8" s="15">
        <f>IF([1]Period_2!S6="", NA(), [1]Period_2!S6)</f>
        <v>6996</v>
      </c>
      <c r="N8" s="15">
        <f>IF([1]Period_2!T6="", NA(), [1]Period_2!T6)</f>
        <v>97</v>
      </c>
      <c r="O8" s="21">
        <f>IF([1]Period_2!V6="", NA(), [1]Period_2!V6)</f>
        <v>2457</v>
      </c>
      <c r="W8" s="22"/>
      <c r="AC8"/>
      <c r="AD8" s="17"/>
    </row>
    <row r="9" spans="2:31" ht="15" x14ac:dyDescent="0.25">
      <c r="I9" s="1">
        <f>IF(ISBLANK([1]Period_2!O7)=TRUE,"",[1]Period_2!O7)</f>
        <v>5</v>
      </c>
      <c r="J9" s="20">
        <v>1</v>
      </c>
      <c r="K9" s="14">
        <f>IF([1]Period_2!Q7="", NA(), [1]Period_2!Q7)</f>
        <v>6009</v>
      </c>
      <c r="L9" s="15">
        <f>IF([1]Period_2!R7="", NA(), [1]Period_2!R7)</f>
        <v>4362.0162</v>
      </c>
      <c r="M9" s="15">
        <f>IF([1]Period_2!S7="", NA(), [1]Period_2!S7)</f>
        <v>6271</v>
      </c>
      <c r="N9" s="15">
        <f>IF([1]Period_2!T7="", NA(), [1]Period_2!T7)</f>
        <v>84</v>
      </c>
      <c r="O9" s="21">
        <f>IF([1]Period_2!V7="", NA(), [1]Period_2!V7)</f>
        <v>2064</v>
      </c>
      <c r="W9" s="22"/>
      <c r="AC9"/>
      <c r="AD9" s="17"/>
    </row>
    <row r="10" spans="2:31" ht="15" x14ac:dyDescent="0.25">
      <c r="I10" s="1">
        <f>IF(ISBLANK([1]Period_2!O8)=TRUE,"",[1]Period_2!O8)</f>
        <v>6</v>
      </c>
      <c r="J10" s="20">
        <v>1</v>
      </c>
      <c r="K10" s="14">
        <f>IF([1]Period_2!Q8="", NA(), [1]Period_2!Q8)</f>
        <v>4643</v>
      </c>
      <c r="L10" s="15">
        <f>IF([1]Period_2!R8="", NA(), [1]Period_2!R8)</f>
        <v>3378.1071400000001</v>
      </c>
      <c r="M10" s="15">
        <f>IF([1]Period_2!S8="", NA(), [1]Period_2!S8)</f>
        <v>5700</v>
      </c>
      <c r="N10" s="15">
        <f>IF([1]Period_2!T8="", NA(), [1]Period_2!T8)</f>
        <v>60</v>
      </c>
      <c r="O10" s="21">
        <f>IF([1]Period_2!V8="", NA(), [1]Period_2!V8)</f>
        <v>1785</v>
      </c>
      <c r="W10" s="22"/>
      <c r="AC10"/>
      <c r="AD10" s="17"/>
    </row>
    <row r="11" spans="2:31" ht="15" x14ac:dyDescent="0.25">
      <c r="C11" s="2" t="str">
        <f>"Table 2 - Summary statistics of daily MOS quantities 
(1 "&amp;[1]DataSheet!E2&amp;" to "&amp;[1]Inputs!Q6&amp;" "&amp;[1]DataSheet!E2&amp;" "&amp;[1]Inputs!N6&amp;")"</f>
        <v>Table 2 - Summary statistics of daily MOS quantities 
(1 July to 31 July 2016)</v>
      </c>
      <c r="D11" s="2"/>
      <c r="E11" s="2"/>
      <c r="F11" s="2"/>
      <c r="G11" s="2"/>
      <c r="H11" s="2"/>
      <c r="I11" s="1">
        <f>IF(ISBLANK([1]Period_2!O9)=TRUE,"",[1]Period_2!O9)</f>
        <v>7</v>
      </c>
      <c r="J11" s="20">
        <v>1</v>
      </c>
      <c r="K11" s="14">
        <f>IF([1]Period_2!Q9="", NA(), [1]Period_2!Q9)</f>
        <v>4239</v>
      </c>
      <c r="L11" s="15">
        <f>IF([1]Period_2!R9="", NA(), [1]Period_2!R9)</f>
        <v>2803.91363</v>
      </c>
      <c r="M11" s="15">
        <f>IF([1]Period_2!S9="", NA(), [1]Period_2!S9)</f>
        <v>5175</v>
      </c>
      <c r="N11" s="15">
        <f>IF([1]Period_2!T9="", NA(), [1]Period_2!T9)</f>
        <v>46</v>
      </c>
      <c r="O11" s="21">
        <f>IF([1]Period_2!V9="", NA(), [1]Period_2!V9)</f>
        <v>1634</v>
      </c>
      <c r="W11" s="22"/>
      <c r="AC11"/>
      <c r="AD11" s="17"/>
    </row>
    <row r="12" spans="2:31" ht="15" x14ac:dyDescent="0.25">
      <c r="C12" s="2"/>
      <c r="D12" s="2"/>
      <c r="E12" s="2"/>
      <c r="F12" s="2"/>
      <c r="G12" s="2"/>
      <c r="H12" s="2"/>
      <c r="I12" s="1">
        <f>IF(ISBLANK([1]Period_2!O10)=TRUE,"",[1]Period_2!O10)</f>
        <v>8</v>
      </c>
      <c r="J12" s="20">
        <v>1</v>
      </c>
      <c r="K12" s="14">
        <f>IF([1]Period_2!Q10="", NA(), [1]Period_2!Q10)</f>
        <v>3792</v>
      </c>
      <c r="L12" s="15">
        <f>IF([1]Period_2!R10="", NA(), [1]Period_2!R10)</f>
        <v>2582.94776</v>
      </c>
      <c r="M12" s="15">
        <f>IF([1]Period_2!S10="", NA(), [1]Period_2!S10)</f>
        <v>4456</v>
      </c>
      <c r="N12" s="15">
        <f>IF([1]Period_2!T10="", NA(), [1]Period_2!T10)</f>
        <v>34</v>
      </c>
      <c r="O12" s="21">
        <f>IF([1]Period_2!V10="", NA(), [1]Period_2!V10)</f>
        <v>1337</v>
      </c>
      <c r="W12" s="22"/>
      <c r="AC12"/>
      <c r="AD12" s="17"/>
    </row>
    <row r="13" spans="2:31" ht="15" x14ac:dyDescent="0.25">
      <c r="C13" s="23"/>
      <c r="D13" s="24" t="s">
        <v>8</v>
      </c>
      <c r="E13" s="25"/>
      <c r="F13" s="25"/>
      <c r="G13" s="25"/>
      <c r="H13" s="25"/>
      <c r="I13" s="1">
        <f>IF(ISBLANK([1]Period_2!O11)=TRUE,"",[1]Period_2!O11)</f>
        <v>9</v>
      </c>
      <c r="J13" s="20">
        <v>1</v>
      </c>
      <c r="K13" s="14">
        <f>IF([1]Period_2!Q11="", NA(), [1]Period_2!Q11)</f>
        <v>3582</v>
      </c>
      <c r="L13" s="15">
        <f>IF([1]Period_2!R11="", NA(), [1]Period_2!R11)</f>
        <v>2365.1035299999999</v>
      </c>
      <c r="M13" s="15">
        <f>IF([1]Period_2!S11="", NA(), [1]Period_2!S11)</f>
        <v>3751</v>
      </c>
      <c r="N13" s="15">
        <f>IF([1]Period_2!T11="", NA(), [1]Period_2!T11)</f>
        <v>29</v>
      </c>
      <c r="O13" s="21">
        <f>IF([1]Period_2!V11="", NA(), [1]Period_2!V11)</f>
        <v>1000</v>
      </c>
      <c r="W13" s="22"/>
      <c r="AC13"/>
      <c r="AD13" s="17"/>
    </row>
    <row r="14" spans="2:31" ht="12.75" customHeight="1" x14ac:dyDescent="0.25">
      <c r="C14" s="26"/>
      <c r="D14" s="27" t="s">
        <v>0</v>
      </c>
      <c r="E14" s="28" t="s">
        <v>1</v>
      </c>
      <c r="F14" s="28" t="s">
        <v>2</v>
      </c>
      <c r="G14" s="28" t="s">
        <v>3</v>
      </c>
      <c r="H14" s="29" t="s">
        <v>4</v>
      </c>
      <c r="I14" s="1">
        <f>IF(ISBLANK([1]Period_2!O12)=TRUE,"",[1]Period_2!O12)</f>
        <v>10</v>
      </c>
      <c r="J14" s="20">
        <v>1</v>
      </c>
      <c r="K14" s="14">
        <f>IF([1]Period_2!Q12="", NA(), [1]Period_2!Q12)</f>
        <v>3333</v>
      </c>
      <c r="L14" s="15">
        <f>IF([1]Period_2!R12="", NA(), [1]Period_2!R12)</f>
        <v>2124.9668200000001</v>
      </c>
      <c r="M14" s="15">
        <f>IF([1]Period_2!S12="", NA(), [1]Period_2!S12)</f>
        <v>3048</v>
      </c>
      <c r="N14" s="15">
        <f>IF([1]Period_2!T12="", NA(), [1]Period_2!T12)</f>
        <v>23</v>
      </c>
      <c r="O14" s="21">
        <f>IF([1]Period_2!V12="", NA(), [1]Period_2!V12)</f>
        <v>879</v>
      </c>
      <c r="W14" s="22"/>
      <c r="AC14"/>
      <c r="AD14" s="17"/>
    </row>
    <row r="15" spans="2:31" ht="12.75" customHeight="1" x14ac:dyDescent="0.25">
      <c r="C15" s="59" t="s">
        <v>9</v>
      </c>
      <c r="D15" s="60">
        <f>MAX([1]Period_2!Q3:Q33)</f>
        <v>19349</v>
      </c>
      <c r="E15" s="36">
        <f>MAX([1]Period_2!R3:R33)</f>
        <v>6363.00072</v>
      </c>
      <c r="F15" s="36">
        <f>MAX([1]Period_2!S3:S33)</f>
        <v>13929</v>
      </c>
      <c r="G15" s="36">
        <f>MAX([1]Period_2!T3:T33)</f>
        <v>165</v>
      </c>
      <c r="H15" s="16">
        <f>MAX([1]Period_2!V3:V33)</f>
        <v>6314</v>
      </c>
      <c r="I15" s="1">
        <f>IF(ISBLANK([1]Period_2!O13)=TRUE,"",[1]Period_2!O13)</f>
        <v>11</v>
      </c>
      <c r="J15" s="20">
        <v>1</v>
      </c>
      <c r="K15" s="14">
        <f>IF([1]Period_2!Q13="", NA(), [1]Period_2!Q13)</f>
        <v>2228</v>
      </c>
      <c r="L15" s="15">
        <f>IF([1]Period_2!R13="", NA(), [1]Period_2!R13)</f>
        <v>1513.5629200000001</v>
      </c>
      <c r="M15" s="15">
        <f>IF([1]Period_2!S13="", NA(), [1]Period_2!S13)</f>
        <v>2734</v>
      </c>
      <c r="N15" s="15">
        <f>IF([1]Period_2!T13="", NA(), [1]Period_2!T13)</f>
        <v>11</v>
      </c>
      <c r="O15" s="21">
        <f>IF([1]Period_2!V13="", NA(), [1]Period_2!V13)</f>
        <v>691</v>
      </c>
      <c r="W15" s="31"/>
      <c r="AC15"/>
      <c r="AD15" s="17"/>
    </row>
    <row r="16" spans="2:31" ht="15" x14ac:dyDescent="0.25">
      <c r="C16" s="61">
        <v>0.95</v>
      </c>
      <c r="D16" s="14">
        <f>PERCENTILE([1]Period_2!Q3:Q33, 0.95)</f>
        <v>11653.5</v>
      </c>
      <c r="E16" s="15">
        <f>PERCENTILE([1]Period_2!R3:R33, 0.95)</f>
        <v>5669.92976</v>
      </c>
      <c r="F16" s="15">
        <f>PERCENTILE([1]Period_2!S3:S33, 0.95)</f>
        <v>9315</v>
      </c>
      <c r="G16" s="15">
        <f>PERCENTILE([1]Period_2!T3:T33, 0.95)</f>
        <v>102</v>
      </c>
      <c r="H16" s="21">
        <f>PERCENTILE([1]Period_2!V3:V33, 0.95)</f>
        <v>3787</v>
      </c>
      <c r="I16" s="1">
        <f>IF(ISBLANK([1]Period_2!O14)=TRUE,"",[1]Period_2!O14)</f>
        <v>12</v>
      </c>
      <c r="J16" s="20">
        <v>1</v>
      </c>
      <c r="K16" s="14">
        <f>IF([1]Period_2!Q14="", NA(), [1]Period_2!Q14)</f>
        <v>1466</v>
      </c>
      <c r="L16" s="15">
        <f>IF([1]Period_2!R14="", NA(), [1]Period_2!R14)</f>
        <v>1359.3507</v>
      </c>
      <c r="M16" s="15">
        <f>IF([1]Period_2!S14="", NA(), [1]Period_2!S14)</f>
        <v>2072</v>
      </c>
      <c r="N16" s="15">
        <f>IF([1]Period_2!T14="", NA(), [1]Period_2!T14)</f>
        <v>8</v>
      </c>
      <c r="O16" s="21">
        <f>IF([1]Period_2!V14="", NA(), [1]Period_2!V14)</f>
        <v>473</v>
      </c>
      <c r="W16" s="31"/>
      <c r="AC16"/>
      <c r="AD16" s="17"/>
    </row>
    <row r="17" spans="2:30" ht="15" x14ac:dyDescent="0.25">
      <c r="C17" s="62">
        <v>0.75</v>
      </c>
      <c r="D17" s="14">
        <f>PERCENTILE([1]Period_2!Q3:Q33, 0.75)</f>
        <v>3687</v>
      </c>
      <c r="E17" s="15">
        <f>PERCENTILE([1]Period_2!R3:R33, 0.75)</f>
        <v>2474.0256449999997</v>
      </c>
      <c r="F17" s="15">
        <f>PERCENTILE([1]Period_2!S3:S33, 0.75)</f>
        <v>4103.5</v>
      </c>
      <c r="G17" s="15">
        <f>PERCENTILE([1]Period_2!T3:T33, 0.75)</f>
        <v>31.5</v>
      </c>
      <c r="H17" s="21">
        <f>PERCENTILE([1]Period_2!V3:V33, 0.75)</f>
        <v>1168.5</v>
      </c>
      <c r="I17" s="1">
        <f>IF(ISBLANK([1]Period_2!O15)=TRUE,"",[1]Period_2!O15)</f>
        <v>13</v>
      </c>
      <c r="J17" s="20">
        <v>1</v>
      </c>
      <c r="K17" s="14">
        <f>IF([1]Period_2!Q15="", NA(), [1]Period_2!Q15)</f>
        <v>393</v>
      </c>
      <c r="L17" s="15">
        <f>IF([1]Period_2!R15="", NA(), [1]Period_2!R15)</f>
        <v>1116.2343800000001</v>
      </c>
      <c r="M17" s="15">
        <f>IF([1]Period_2!S15="", NA(), [1]Period_2!S15)</f>
        <v>1743</v>
      </c>
      <c r="N17" s="15">
        <f>IF([1]Period_2!T15="", NA(), [1]Period_2!T15)</f>
        <v>7</v>
      </c>
      <c r="O17" s="21">
        <f>IF([1]Period_2!V15="", NA(), [1]Period_2!V15)</f>
        <v>198</v>
      </c>
      <c r="W17" s="22"/>
      <c r="AC17"/>
      <c r="AD17" s="17"/>
    </row>
    <row r="18" spans="2:30" ht="15" x14ac:dyDescent="0.25">
      <c r="C18" s="62">
        <v>0.5</v>
      </c>
      <c r="D18" s="14">
        <f>PERCENTILE([1]Period_2!Q3:Q33, 0.5)</f>
        <v>-1599</v>
      </c>
      <c r="E18" s="15">
        <f>PERCENTILE([1]Period_2!R3:R33, 0.5)</f>
        <v>730.35402999999997</v>
      </c>
      <c r="F18" s="15">
        <f>PERCENTILE([1]Period_2!S3:S33, 0.5)</f>
        <v>576</v>
      </c>
      <c r="G18" s="15">
        <f>PERCENTILE([1]Period_2!T3:T33, 0.5)</f>
        <v>1</v>
      </c>
      <c r="H18" s="21">
        <f>PERCENTILE([1]Period_2!V3:V33, 0.5)</f>
        <v>-306</v>
      </c>
      <c r="I18" s="1">
        <f>IF(ISBLANK([1]Period_2!O16)=TRUE,"",[1]Period_2!O16)</f>
        <v>14</v>
      </c>
      <c r="J18" s="20">
        <v>1</v>
      </c>
      <c r="K18" s="14">
        <f>IF([1]Period_2!Q16="", NA(), [1]Period_2!Q16)</f>
        <v>-40</v>
      </c>
      <c r="L18" s="15">
        <f>IF([1]Period_2!R16="", NA(), [1]Period_2!R16)</f>
        <v>990.16075000000001</v>
      </c>
      <c r="M18" s="15">
        <f>IF([1]Period_2!S16="", NA(), [1]Period_2!S16)</f>
        <v>1436</v>
      </c>
      <c r="N18" s="15">
        <f>IF([1]Period_2!T16="", NA(), [1]Period_2!T16)</f>
        <v>3</v>
      </c>
      <c r="O18" s="21">
        <f>IF([1]Period_2!V16="", NA(), [1]Period_2!V16)</f>
        <v>23</v>
      </c>
      <c r="W18" s="22"/>
      <c r="AC18"/>
      <c r="AD18" s="17"/>
    </row>
    <row r="19" spans="2:30" ht="15" x14ac:dyDescent="0.25">
      <c r="C19" s="62">
        <v>0.25</v>
      </c>
      <c r="D19" s="14">
        <f>PERCENTILE([1]Period_2!Q3:Q33, 0.25)</f>
        <v>-6680</v>
      </c>
      <c r="E19" s="15">
        <f>PERCENTILE([1]Period_2!R3:R33, 0.25)</f>
        <v>-278.29003999999998</v>
      </c>
      <c r="F19" s="15">
        <f>PERCENTILE([1]Period_2!S3:S33, 0.25)</f>
        <v>-2068.5</v>
      </c>
      <c r="G19" s="15">
        <f>PERCENTILE([1]Period_2!T3:T33, 0.25)</f>
        <v>-1164</v>
      </c>
      <c r="H19" s="21">
        <f>PERCENTILE([1]Period_2!V3:V33, 0.25)</f>
        <v>-1561</v>
      </c>
      <c r="I19" s="1">
        <f>IF(ISBLANK([1]Period_2!O17)=TRUE,"",[1]Period_2!O17)</f>
        <v>15</v>
      </c>
      <c r="J19" s="20">
        <v>1</v>
      </c>
      <c r="K19" s="14">
        <f>IF([1]Period_2!Q17="", NA(), [1]Period_2!Q17)</f>
        <v>-786</v>
      </c>
      <c r="L19" s="15">
        <f>IF([1]Period_2!R17="", NA(), [1]Period_2!R17)</f>
        <v>850.19529999999997</v>
      </c>
      <c r="M19" s="15">
        <f>IF([1]Period_2!S17="", NA(), [1]Period_2!S17)</f>
        <v>1141</v>
      </c>
      <c r="N19" s="15">
        <f>IF([1]Period_2!T17="", NA(), [1]Period_2!T17)</f>
        <v>2</v>
      </c>
      <c r="O19" s="21">
        <f>IF([1]Period_2!V17="", NA(), [1]Period_2!V17)</f>
        <v>-182</v>
      </c>
      <c r="P19" s="23"/>
      <c r="W19" s="22"/>
      <c r="AC19"/>
      <c r="AD19" s="17"/>
    </row>
    <row r="20" spans="2:30" ht="15" x14ac:dyDescent="0.25">
      <c r="C20" s="61">
        <v>0.05</v>
      </c>
      <c r="D20" s="14">
        <f>PERCENTILE([1]Period_2!Q3:Q33, 0.05)</f>
        <v>-16899.5</v>
      </c>
      <c r="E20" s="15">
        <f>PERCENTILE([1]Period_2!R3:R33, 0.05)</f>
        <v>-1780.2624249999999</v>
      </c>
      <c r="F20" s="15">
        <f>PERCENTILE([1]Period_2!S3:S33, 0.05)</f>
        <v>-4736.5</v>
      </c>
      <c r="G20" s="15">
        <f>PERCENTILE([1]Period_2!T3:T33, 0.05)</f>
        <v>-7174.5</v>
      </c>
      <c r="H20" s="21">
        <f>PERCENTILE([1]Period_2!V3:V33, 0.05)</f>
        <v>-4373.5</v>
      </c>
      <c r="I20" s="1">
        <f>IF(ISBLANK([1]Period_2!O18)=TRUE,"",[1]Period_2!O18)</f>
        <v>16</v>
      </c>
      <c r="J20" s="20">
        <v>1</v>
      </c>
      <c r="K20" s="14">
        <f>IF([1]Period_2!Q18="", NA(), [1]Period_2!Q18)</f>
        <v>-1599</v>
      </c>
      <c r="L20" s="15">
        <f>IF([1]Period_2!R18="", NA(), [1]Period_2!R18)</f>
        <v>730.35402999999997</v>
      </c>
      <c r="M20" s="15">
        <f>IF([1]Period_2!S18="", NA(), [1]Period_2!S18)</f>
        <v>576</v>
      </c>
      <c r="N20" s="15">
        <f>IF([1]Period_2!T18="", NA(), [1]Period_2!T18)</f>
        <v>1</v>
      </c>
      <c r="O20" s="21">
        <f>IF([1]Period_2!V18="", NA(), [1]Period_2!V18)</f>
        <v>-306</v>
      </c>
      <c r="P20" s="23"/>
      <c r="W20" s="22"/>
      <c r="AC20"/>
      <c r="AD20" s="17"/>
    </row>
    <row r="21" spans="2:30" ht="15" x14ac:dyDescent="0.25">
      <c r="C21" s="63" t="s">
        <v>10</v>
      </c>
      <c r="D21" s="53">
        <f>MIN([1]Period_2!Q3:Q33)</f>
        <v>-33198</v>
      </c>
      <c r="E21" s="38">
        <f>MIN([1]Period_2!R3:R33)</f>
        <v>-3461.94526</v>
      </c>
      <c r="F21" s="38">
        <f>MIN([1]Period_2!S3:S33)</f>
        <v>-8067</v>
      </c>
      <c r="G21" s="38">
        <f>MIN([1]Period_2!T3:T33)</f>
        <v>-15100</v>
      </c>
      <c r="H21" s="39">
        <f>MIN([1]Period_2!V3:V33)</f>
        <v>-11400</v>
      </c>
      <c r="I21" s="1">
        <f>IF(ISBLANK([1]Period_2!O19)=TRUE,"",[1]Period_2!O19)</f>
        <v>17</v>
      </c>
      <c r="J21" s="20">
        <v>1</v>
      </c>
      <c r="K21" s="14">
        <f>IF([1]Period_2!Q19="", NA(), [1]Period_2!Q19)</f>
        <v>-2706</v>
      </c>
      <c r="L21" s="15">
        <f>IF([1]Period_2!R19="", NA(), [1]Period_2!R19)</f>
        <v>586.56604000000004</v>
      </c>
      <c r="M21" s="15">
        <f>IF([1]Period_2!S19="", NA(), [1]Period_2!S19)</f>
        <v>284</v>
      </c>
      <c r="N21" s="15">
        <f>IF([1]Period_2!T19="", NA(), [1]Period_2!T19)</f>
        <v>-1</v>
      </c>
      <c r="O21" s="21">
        <f>IF([1]Period_2!V19="", NA(), [1]Period_2!V19)</f>
        <v>-386</v>
      </c>
      <c r="P21" s="23"/>
      <c r="W21" s="22"/>
      <c r="AC21"/>
      <c r="AD21" s="17"/>
    </row>
    <row r="22" spans="2:30" ht="15" x14ac:dyDescent="0.25">
      <c r="C22" s="64" t="s">
        <v>11</v>
      </c>
      <c r="D22" s="60">
        <f>AVERAGE([1]Period_2!Q3:Q33)</f>
        <v>-2321.2258064516127</v>
      </c>
      <c r="E22" s="36">
        <f>AVERAGE([1]Period_2!R3:R33)</f>
        <v>1196.7350922580652</v>
      </c>
      <c r="F22" s="36">
        <f>AVERAGE([1]Period_2!S3:S33)</f>
        <v>1298.0645161290322</v>
      </c>
      <c r="G22" s="36">
        <f>AVERAGE([1]Period_2!T3:T33)</f>
        <v>-1449.3548387096773</v>
      </c>
      <c r="H22" s="16">
        <f>AVERAGE([1]Period_2!V3:V33)</f>
        <v>-426.32258064516128</v>
      </c>
      <c r="I22" s="1">
        <f>IF(ISBLANK([1]Period_2!O20)=TRUE,"",[1]Period_2!O20)</f>
        <v>18</v>
      </c>
      <c r="J22" s="20">
        <v>1</v>
      </c>
      <c r="K22" s="14">
        <f>IF([1]Period_2!Q20="", NA(), [1]Period_2!Q20)</f>
        <v>-3744</v>
      </c>
      <c r="L22" s="15">
        <f>IF([1]Period_2!R20="", NA(), [1]Period_2!R20)</f>
        <v>336.40649999999999</v>
      </c>
      <c r="M22" s="15">
        <f>IF([1]Period_2!S20="", NA(), [1]Period_2!S20)</f>
        <v>14</v>
      </c>
      <c r="N22" s="15">
        <f>IF([1]Period_2!T20="", NA(), [1]Period_2!T20)</f>
        <v>-3</v>
      </c>
      <c r="O22" s="21">
        <f>IF([1]Period_2!V20="", NA(), [1]Period_2!V20)</f>
        <v>-563</v>
      </c>
      <c r="P22" s="23"/>
      <c r="W22" s="22"/>
      <c r="AC22"/>
      <c r="AD22" s="17"/>
    </row>
    <row r="23" spans="2:30" ht="15" x14ac:dyDescent="0.25">
      <c r="C23" s="64" t="s">
        <v>12</v>
      </c>
      <c r="D23" s="53">
        <f>STDEV([1]Period_2!Q3:Q33)</f>
        <v>10009.088598900758</v>
      </c>
      <c r="E23" s="38">
        <f>STDEV([1]Period_2!R3:R33)</f>
        <v>2397.1505498396791</v>
      </c>
      <c r="F23" s="38">
        <f>STDEV([1]Period_2!S3:S33)</f>
        <v>4807.3114796490554</v>
      </c>
      <c r="G23" s="38">
        <f>STDEV([1]Period_2!T3:T33)</f>
        <v>3251.9885049857021</v>
      </c>
      <c r="H23" s="39">
        <f>STDEV([1]Period_2!V3:V33)</f>
        <v>3120.2470776857481</v>
      </c>
      <c r="I23" s="1">
        <f>IF(ISBLANK([1]Period_2!O21)=TRUE,"",[1]Period_2!O21)</f>
        <v>19</v>
      </c>
      <c r="J23" s="20">
        <v>1</v>
      </c>
      <c r="K23" s="14">
        <f>IF([1]Period_2!Q21="", NA(), [1]Period_2!Q21)</f>
        <v>-4383</v>
      </c>
      <c r="L23" s="15">
        <f>IF([1]Period_2!R21="", NA(), [1]Period_2!R21)</f>
        <v>-37.84375</v>
      </c>
      <c r="M23" s="15">
        <f>IF([1]Period_2!S21="", NA(), [1]Period_2!S21)</f>
        <v>-100</v>
      </c>
      <c r="N23" s="15">
        <f>IF([1]Period_2!T21="", NA(), [1]Period_2!T21)</f>
        <v>-6</v>
      </c>
      <c r="O23" s="21">
        <f>IF([1]Period_2!V21="", NA(), [1]Period_2!V21)</f>
        <v>-804</v>
      </c>
      <c r="P23" s="23"/>
      <c r="Q23" s="40"/>
      <c r="R23" s="23"/>
      <c r="S23" s="23"/>
      <c r="T23" s="23"/>
      <c r="U23" s="23"/>
      <c r="W23" s="22"/>
      <c r="X23" s="41"/>
      <c r="Y23" s="41"/>
      <c r="Z23" s="41"/>
      <c r="AA23" s="42"/>
      <c r="AC23"/>
      <c r="AD23" s="17"/>
    </row>
    <row r="24" spans="2:30" ht="12.75" customHeight="1" x14ac:dyDescent="0.25">
      <c r="C24" s="65" t="s">
        <v>13</v>
      </c>
      <c r="D24" s="66">
        <v>0.41935483870967744</v>
      </c>
      <c r="E24" s="67">
        <v>0.58064516129032262</v>
      </c>
      <c r="F24" s="67">
        <v>0.58064516129032262</v>
      </c>
      <c r="G24" s="67">
        <v>0.5161290322580645</v>
      </c>
      <c r="H24" s="68">
        <v>0.45161290322580644</v>
      </c>
      <c r="I24" s="1">
        <f>IF(ISBLANK([1]Period_2!O22)=TRUE,"",[1]Period_2!O22)</f>
        <v>20</v>
      </c>
      <c r="J24" s="20">
        <v>1</v>
      </c>
      <c r="K24" s="14">
        <f>IF([1]Period_2!Q22="", NA(), [1]Period_2!Q22)</f>
        <v>-4920</v>
      </c>
      <c r="L24" s="15">
        <f>IF([1]Period_2!R22="", NA(), [1]Period_2!R22)</f>
        <v>-95.62312</v>
      </c>
      <c r="M24" s="15">
        <f>IF([1]Period_2!S22="", NA(), [1]Period_2!S22)</f>
        <v>-598</v>
      </c>
      <c r="N24" s="15">
        <f>IF([1]Period_2!T22="", NA(), [1]Period_2!T22)</f>
        <v>-143</v>
      </c>
      <c r="O24" s="21">
        <f>IF([1]Period_2!V22="", NA(), [1]Period_2!V22)</f>
        <v>-963</v>
      </c>
      <c r="P24" s="23"/>
      <c r="Q24" s="2" t="str">
        <f>"Figure 2 - Distribution of daily MOS quantities (1 "&amp;[1]DataSheet!E2&amp;" to "&amp;[1]Inputs!Q6&amp;" "&amp;[1]DataSheet!E2&amp;" "&amp;[1]Inputs!N6&amp;")"</f>
        <v>Figure 2 - Distribution of daily MOS quantities (1 July to 31 July 2016)</v>
      </c>
      <c r="R24" s="2"/>
      <c r="S24" s="2"/>
      <c r="T24" s="2"/>
      <c r="U24" s="2"/>
      <c r="V24" s="2"/>
      <c r="W24" s="2"/>
      <c r="X24" s="41"/>
      <c r="Y24" s="41"/>
      <c r="Z24" s="41"/>
      <c r="AA24" s="42"/>
      <c r="AC24"/>
      <c r="AD24" s="17"/>
    </row>
    <row r="25" spans="2:30" ht="15" customHeight="1" x14ac:dyDescent="0.25">
      <c r="C25" s="69" t="s">
        <v>14</v>
      </c>
      <c r="D25" s="70">
        <f>1-D24</f>
        <v>0.58064516129032251</v>
      </c>
      <c r="E25" s="71">
        <f t="shared" ref="E25:H25" si="0">1-E24</f>
        <v>0.41935483870967738</v>
      </c>
      <c r="F25" s="71">
        <f t="shared" si="0"/>
        <v>0.41935483870967738</v>
      </c>
      <c r="G25" s="71">
        <f t="shared" si="0"/>
        <v>0.4838709677419355</v>
      </c>
      <c r="H25" s="72">
        <f t="shared" si="0"/>
        <v>0.54838709677419351</v>
      </c>
      <c r="I25" s="1">
        <f>IF(ISBLANK([1]Period_2!O23)=TRUE,"",[1]Period_2!O23)</f>
        <v>21</v>
      </c>
      <c r="J25" s="20">
        <v>1</v>
      </c>
      <c r="K25" s="14">
        <f>IF([1]Period_2!Q23="", NA(), [1]Period_2!Q23)</f>
        <v>-5605</v>
      </c>
      <c r="L25" s="15">
        <f>IF([1]Period_2!R23="", NA(), [1]Period_2!R23)</f>
        <v>-129.3125</v>
      </c>
      <c r="M25" s="15">
        <f>IF([1]Period_2!S23="", NA(), [1]Period_2!S23)</f>
        <v>-786</v>
      </c>
      <c r="N25" s="15">
        <f>IF([1]Period_2!T23="", NA(), [1]Period_2!T23)</f>
        <v>-345</v>
      </c>
      <c r="O25" s="21">
        <f>IF([1]Period_2!V23="", NA(), [1]Period_2!V23)</f>
        <v>-1117</v>
      </c>
      <c r="P25" s="23"/>
      <c r="Q25" s="2"/>
      <c r="R25" s="2"/>
      <c r="S25" s="2"/>
      <c r="T25" s="2"/>
      <c r="U25" s="2"/>
      <c r="V25" s="2"/>
      <c r="W25" s="2"/>
      <c r="X25" s="41"/>
      <c r="Y25" s="41"/>
      <c r="Z25" s="41"/>
      <c r="AA25" s="42"/>
      <c r="AC25"/>
      <c r="AD25" s="17"/>
    </row>
    <row r="26" spans="2:30" ht="15" x14ac:dyDescent="0.25">
      <c r="I26" s="1">
        <f>IF(ISBLANK([1]Period_2!O24)=TRUE,"",[1]Period_2!O24)</f>
        <v>22</v>
      </c>
      <c r="J26" s="20">
        <v>1</v>
      </c>
      <c r="K26" s="14">
        <f>IF([1]Period_2!Q24="", NA(), [1]Period_2!Q24)</f>
        <v>-6080</v>
      </c>
      <c r="L26" s="15">
        <f>IF([1]Period_2!R24="", NA(), [1]Period_2!R24)</f>
        <v>-167.3374</v>
      </c>
      <c r="M26" s="15">
        <f>IF([1]Period_2!S24="", NA(), [1]Period_2!S24)</f>
        <v>-1257</v>
      </c>
      <c r="N26" s="15">
        <f>IF([1]Period_2!T24="", NA(), [1]Period_2!T24)</f>
        <v>-540</v>
      </c>
      <c r="O26" s="21">
        <f>IF([1]Period_2!V24="", NA(), [1]Period_2!V24)</f>
        <v>-1388</v>
      </c>
      <c r="P26" s="23"/>
      <c r="Q26" s="23"/>
      <c r="R26" s="23"/>
      <c r="S26" s="23"/>
      <c r="T26" s="23"/>
      <c r="U26" s="23"/>
      <c r="V26" s="22"/>
      <c r="W26" s="22"/>
      <c r="X26" s="41"/>
      <c r="Y26" s="41"/>
      <c r="Z26" s="41"/>
      <c r="AA26" s="42"/>
      <c r="AC26"/>
      <c r="AD26" s="17"/>
    </row>
    <row r="27" spans="2:30" ht="15" x14ac:dyDescent="0.25">
      <c r="C27" s="49"/>
      <c r="D27" s="49"/>
      <c r="E27" s="49"/>
      <c r="F27" s="49"/>
      <c r="G27" s="49"/>
      <c r="H27" s="49"/>
      <c r="I27" s="1">
        <f>IF(ISBLANK([1]Period_2!O25)=TRUE,"",[1]Period_2!O25)</f>
        <v>23</v>
      </c>
      <c r="J27" s="20">
        <v>1</v>
      </c>
      <c r="K27" s="14">
        <f>IF([1]Period_2!Q25="", NA(), [1]Period_2!Q25)</f>
        <v>-6546</v>
      </c>
      <c r="L27" s="15">
        <f>IF([1]Period_2!R25="", NA(), [1]Period_2!R25)</f>
        <v>-201.75</v>
      </c>
      <c r="M27" s="15">
        <f>IF([1]Period_2!S25="", NA(), [1]Period_2!S25)</f>
        <v>-1906</v>
      </c>
      <c r="N27" s="15">
        <f>IF([1]Period_2!T25="", NA(), [1]Period_2!T25)</f>
        <v>-917</v>
      </c>
      <c r="O27" s="21">
        <f>IF([1]Period_2!V25="", NA(), [1]Period_2!V25)</f>
        <v>-1477</v>
      </c>
      <c r="P27" s="23"/>
      <c r="Q27" s="23"/>
      <c r="R27" s="23"/>
      <c r="S27" s="23"/>
      <c r="T27" s="23"/>
      <c r="U27" s="23"/>
      <c r="V27" s="22"/>
      <c r="W27" s="22"/>
      <c r="X27" s="41"/>
      <c r="Y27" s="41"/>
      <c r="Z27" s="41"/>
      <c r="AA27" s="42"/>
      <c r="AC27"/>
      <c r="AD27" s="17"/>
    </row>
    <row r="28" spans="2:30" ht="15" x14ac:dyDescent="0.25">
      <c r="C28" s="49"/>
      <c r="D28" s="49"/>
      <c r="E28" s="49"/>
      <c r="F28" s="49"/>
      <c r="G28" s="49"/>
      <c r="H28" s="49"/>
      <c r="I28" s="1">
        <f>IF(ISBLANK([1]Period_2!O26)=TRUE,"",[1]Period_2!O26)</f>
        <v>24</v>
      </c>
      <c r="J28" s="20">
        <v>1</v>
      </c>
      <c r="K28" s="14">
        <f>IF([1]Period_2!Q26="", NA(), [1]Period_2!Q26)</f>
        <v>-6814</v>
      </c>
      <c r="L28" s="15">
        <f>IF([1]Period_2!R26="", NA(), [1]Period_2!R26)</f>
        <v>-354.83008000000001</v>
      </c>
      <c r="M28" s="15">
        <f>IF([1]Period_2!S26="", NA(), [1]Period_2!S26)</f>
        <v>-2231</v>
      </c>
      <c r="N28" s="15">
        <f>IF([1]Period_2!T26="", NA(), [1]Period_2!T26)</f>
        <v>-1411</v>
      </c>
      <c r="O28" s="21">
        <f>IF([1]Period_2!V26="", NA(), [1]Period_2!V26)</f>
        <v>-1645</v>
      </c>
      <c r="P28" s="23"/>
      <c r="X28" s="41"/>
      <c r="Y28" s="41"/>
      <c r="Z28" s="41"/>
      <c r="AA28" s="42"/>
      <c r="AC28"/>
      <c r="AD28" s="17"/>
    </row>
    <row r="29" spans="2:30" ht="15" x14ac:dyDescent="0.25">
      <c r="I29" s="1">
        <f>IF(ISBLANK([1]Period_2!O27)=TRUE,"",[1]Period_2!O27)</f>
        <v>25</v>
      </c>
      <c r="J29" s="20">
        <v>1</v>
      </c>
      <c r="K29" s="14">
        <f>IF([1]Period_2!Q27="", NA(), [1]Period_2!Q27)</f>
        <v>-7918</v>
      </c>
      <c r="L29" s="15">
        <f>IF([1]Period_2!R27="", NA(), [1]Period_2!R27)</f>
        <v>-457.81200000000001</v>
      </c>
      <c r="M29" s="15">
        <f>IF([1]Period_2!S27="", NA(), [1]Period_2!S27)</f>
        <v>-2770</v>
      </c>
      <c r="N29" s="15">
        <f>IF([1]Period_2!T27="", NA(), [1]Period_2!T27)</f>
        <v>-2014</v>
      </c>
      <c r="O29" s="21">
        <f>IF([1]Period_2!V27="", NA(), [1]Period_2!V27)</f>
        <v>-1974</v>
      </c>
      <c r="P29" s="23"/>
      <c r="Q29" s="23"/>
      <c r="R29" s="23"/>
      <c r="S29" s="23"/>
      <c r="T29" s="23"/>
      <c r="U29" s="23"/>
      <c r="V29" s="22"/>
      <c r="W29" s="22"/>
      <c r="X29" s="41"/>
      <c r="Y29" s="41"/>
      <c r="Z29" s="41"/>
      <c r="AA29" s="42"/>
      <c r="AC29"/>
      <c r="AD29" s="17"/>
    </row>
    <row r="30" spans="2:30" ht="15" x14ac:dyDescent="0.25">
      <c r="B30" s="50"/>
      <c r="I30" s="1">
        <f>IF(ISBLANK([1]Period_2!O28)=TRUE,"",[1]Period_2!O28)</f>
        <v>26</v>
      </c>
      <c r="J30" s="20">
        <v>1</v>
      </c>
      <c r="K30" s="14">
        <f>IF([1]Period_2!Q28="", NA(), [1]Period_2!Q28)</f>
        <v>-9916</v>
      </c>
      <c r="L30" s="15">
        <f>IF([1]Period_2!R28="", NA(), [1]Period_2!R28)</f>
        <v>-597.47819000000004</v>
      </c>
      <c r="M30" s="15">
        <f>IF([1]Period_2!S28="", NA(), [1]Period_2!S28)</f>
        <v>-3036</v>
      </c>
      <c r="N30" s="15">
        <f>IF([1]Period_2!T28="", NA(), [1]Period_2!T28)</f>
        <v>-2567</v>
      </c>
      <c r="O30" s="21">
        <f>IF([1]Period_2!V28="", NA(), [1]Period_2!V28)</f>
        <v>-2459</v>
      </c>
      <c r="P30" s="23"/>
      <c r="Q30" s="23"/>
      <c r="R30" s="23"/>
      <c r="S30" s="23"/>
      <c r="T30" s="23"/>
      <c r="U30" s="23"/>
      <c r="V30" s="22"/>
      <c r="W30" s="22"/>
      <c r="X30" s="41"/>
      <c r="Y30" s="41"/>
      <c r="Z30" s="41"/>
      <c r="AA30" s="42"/>
      <c r="AC30"/>
      <c r="AD30" s="17"/>
    </row>
    <row r="31" spans="2:30" ht="15" x14ac:dyDescent="0.25">
      <c r="B31" s="50"/>
      <c r="I31" s="1">
        <f>IF(ISBLANK([1]Period_2!O29)=TRUE,"",[1]Period_2!O29)</f>
        <v>27</v>
      </c>
      <c r="J31" s="20">
        <v>1</v>
      </c>
      <c r="K31" s="14">
        <f>IF([1]Period_2!Q29="", NA(), [1]Period_2!Q29)</f>
        <v>-11404</v>
      </c>
      <c r="L31" s="15">
        <f>IF([1]Period_2!R29="", NA(), [1]Period_2!R29)</f>
        <v>-782.44335999999998</v>
      </c>
      <c r="M31" s="15">
        <f>IF([1]Period_2!S29="", NA(), [1]Period_2!S29)</f>
        <v>-3599</v>
      </c>
      <c r="N31" s="15">
        <f>IF([1]Period_2!T29="", NA(), [1]Period_2!T29)</f>
        <v>-3113</v>
      </c>
      <c r="O31" s="21">
        <f>IF([1]Period_2!V29="", NA(), [1]Period_2!V29)</f>
        <v>-2873</v>
      </c>
      <c r="P31" s="23"/>
      <c r="Q31" s="23"/>
      <c r="R31" s="23"/>
      <c r="S31" s="23"/>
      <c r="T31" s="23"/>
      <c r="U31" s="23"/>
      <c r="V31" s="22"/>
      <c r="W31" s="22"/>
      <c r="X31" s="41"/>
      <c r="Y31" s="41"/>
      <c r="Z31" s="41"/>
      <c r="AA31" s="42"/>
      <c r="AC31"/>
      <c r="AD31" s="17"/>
    </row>
    <row r="32" spans="2:30" ht="15" x14ac:dyDescent="0.25">
      <c r="B32" s="50"/>
      <c r="I32" s="1">
        <f>IF(ISBLANK([1]Period_2!O30)=TRUE,"",[1]Period_2!O30)</f>
        <v>28</v>
      </c>
      <c r="J32" s="20">
        <v>1</v>
      </c>
      <c r="K32" s="14">
        <f>IF([1]Period_2!Q30="", NA(), [1]Period_2!Q30)</f>
        <v>-12435</v>
      </c>
      <c r="L32" s="15">
        <f>IF([1]Period_2!R30="", NA(), [1]Period_2!R30)</f>
        <v>-1074.37069</v>
      </c>
      <c r="M32" s="15">
        <f>IF([1]Period_2!S30="", NA(), [1]Period_2!S30)</f>
        <v>-3893</v>
      </c>
      <c r="N32" s="15">
        <f>IF([1]Period_2!T30="", NA(), [1]Period_2!T30)</f>
        <v>-5195</v>
      </c>
      <c r="O32" s="21">
        <f>IF([1]Period_2!V30="", NA(), [1]Period_2!V30)</f>
        <v>-3361</v>
      </c>
      <c r="P32" s="23"/>
      <c r="Q32" s="23"/>
      <c r="R32" s="23"/>
      <c r="S32" s="23"/>
      <c r="T32" s="23"/>
      <c r="U32" s="23"/>
      <c r="V32" s="22"/>
      <c r="W32" s="22"/>
      <c r="X32" s="41"/>
      <c r="Y32" s="41"/>
      <c r="Z32" s="41"/>
      <c r="AA32" s="42"/>
      <c r="AC32"/>
      <c r="AD32" s="17"/>
    </row>
    <row r="33" spans="2:30" ht="15" x14ac:dyDescent="0.25">
      <c r="B33" s="50"/>
      <c r="I33" s="1">
        <f>IF(ISBLANK([1]Period_2!O31)=TRUE,"",[1]Period_2!O31)</f>
        <v>29</v>
      </c>
      <c r="J33" s="20">
        <v>1</v>
      </c>
      <c r="K33" s="14">
        <f>IF([1]Period_2!Q31="", NA(), [1]Period_2!Q31)</f>
        <v>-16081</v>
      </c>
      <c r="L33" s="15">
        <f>IF([1]Period_2!R31="", NA(), [1]Period_2!R31)</f>
        <v>-1196.92769</v>
      </c>
      <c r="M33" s="15">
        <f>IF([1]Period_2!S31="", NA(), [1]Period_2!S31)</f>
        <v>-4446</v>
      </c>
      <c r="N33" s="15">
        <f>IF([1]Period_2!T31="", NA(), [1]Period_2!T31)</f>
        <v>-6556</v>
      </c>
      <c r="O33" s="21">
        <f>IF([1]Period_2!V31="", NA(), [1]Period_2!V31)</f>
        <v>-3879</v>
      </c>
      <c r="P33" s="23"/>
      <c r="Q33" s="23"/>
      <c r="R33" s="23"/>
      <c r="S33" s="23"/>
      <c r="T33" s="23"/>
      <c r="U33" s="23"/>
      <c r="V33" s="22"/>
      <c r="W33" s="22"/>
      <c r="X33" s="41"/>
      <c r="Y33" s="41"/>
      <c r="Z33" s="41"/>
      <c r="AA33" s="42"/>
      <c r="AC33"/>
      <c r="AD33" s="17"/>
    </row>
    <row r="34" spans="2:30" ht="15" x14ac:dyDescent="0.25">
      <c r="B34" s="50"/>
      <c r="I34" s="1">
        <f>IF(ISBLANK([1]Period_2!O32)=TRUE,"",[1]Period_2!O32)</f>
        <v>30</v>
      </c>
      <c r="J34" s="20">
        <v>1</v>
      </c>
      <c r="K34" s="14">
        <f>IF([1]Period_2!Q32="", NA(), [1]Period_2!Q32)</f>
        <v>-17718</v>
      </c>
      <c r="L34" s="15">
        <f>IF([1]Period_2!R32="", NA(), [1]Period_2!R32)</f>
        <v>-2363.5971599999998</v>
      </c>
      <c r="M34" s="15">
        <f>IF([1]Period_2!S32="", NA(), [1]Period_2!S32)</f>
        <v>-5027</v>
      </c>
      <c r="N34" s="15">
        <f>IF([1]Period_2!T32="", NA(), [1]Period_2!T32)</f>
        <v>-7793</v>
      </c>
      <c r="O34" s="21">
        <f>IF([1]Period_2!V32="", NA(), [1]Period_2!V32)</f>
        <v>-4868</v>
      </c>
      <c r="P34" s="23"/>
      <c r="Q34" s="23"/>
      <c r="R34" s="23"/>
      <c r="S34" s="23"/>
      <c r="T34" s="23"/>
      <c r="U34" s="23"/>
      <c r="V34" s="22"/>
      <c r="W34" s="22"/>
      <c r="X34" s="41"/>
      <c r="Y34" s="41"/>
      <c r="Z34" s="41"/>
      <c r="AA34" s="42"/>
      <c r="AC34"/>
      <c r="AD34" s="17"/>
    </row>
    <row r="35" spans="2:30" ht="15" x14ac:dyDescent="0.25">
      <c r="B35" s="50"/>
      <c r="I35" s="1">
        <f>IF(ISBLANK([1]Period_2!O33)=TRUE,"",[1]Period_2!O33)</f>
        <v>31</v>
      </c>
      <c r="J35" s="73">
        <v>1</v>
      </c>
      <c r="K35" s="53">
        <f>IF([1]Period_2!Q33="", NA(), [1]Period_2!Q33)</f>
        <v>-33198</v>
      </c>
      <c r="L35" s="38">
        <f>IF([1]Period_2!R33="", NA(), [1]Period_2!R33)</f>
        <v>-3461.94526</v>
      </c>
      <c r="M35" s="38">
        <f>IF([1]Period_2!S33="", NA(), [1]Period_2!S33)</f>
        <v>-8067</v>
      </c>
      <c r="N35" s="38">
        <f>IF([1]Period_2!T33="", NA(), [1]Period_2!T33)</f>
        <v>-15100</v>
      </c>
      <c r="O35" s="39">
        <f>IF([1]Period_2!V33="", NA(), [1]Period_2!V33)</f>
        <v>-11400</v>
      </c>
      <c r="P35" s="23"/>
      <c r="Q35" s="23"/>
      <c r="R35" s="23"/>
      <c r="S35" s="23"/>
      <c r="T35" s="23"/>
      <c r="U35" s="23"/>
      <c r="V35" s="22"/>
      <c r="W35" s="22"/>
      <c r="X35" s="41"/>
      <c r="Y35" s="41"/>
      <c r="Z35" s="41"/>
      <c r="AA35" s="42"/>
      <c r="AC35"/>
      <c r="AD35" s="17"/>
    </row>
    <row r="36" spans="2:30" ht="15" x14ac:dyDescent="0.25">
      <c r="B36" s="50"/>
      <c r="I36" s="54"/>
      <c r="P36" s="54"/>
      <c r="Q36" s="54"/>
      <c r="R36" s="54"/>
      <c r="S36" s="54"/>
      <c r="T36" s="54"/>
      <c r="U36" s="54"/>
      <c r="V36" s="22"/>
      <c r="W36" s="22"/>
      <c r="X36" s="41"/>
      <c r="Y36" s="41"/>
      <c r="Z36" s="41"/>
      <c r="AA36" s="42"/>
      <c r="AC36"/>
      <c r="AD36" s="17"/>
    </row>
    <row r="37" spans="2:30" ht="15" x14ac:dyDescent="0.25">
      <c r="B37" s="50"/>
      <c r="I37" s="54"/>
      <c r="P37" s="54"/>
      <c r="Q37" s="54"/>
      <c r="R37" s="54"/>
      <c r="S37" s="54"/>
      <c r="T37" s="54"/>
      <c r="U37" s="54"/>
      <c r="V37" s="22"/>
      <c r="W37" s="22"/>
      <c r="X37" s="41"/>
      <c r="Y37" s="41"/>
      <c r="Z37" s="41"/>
      <c r="AA37" s="42"/>
      <c r="AC37"/>
      <c r="AD37" s="17"/>
    </row>
    <row r="38" spans="2:30" ht="15" x14ac:dyDescent="0.25">
      <c r="B38" s="50"/>
      <c r="I38" s="22"/>
      <c r="P38" s="22"/>
      <c r="Q38" s="22"/>
      <c r="R38" s="22"/>
      <c r="S38" s="22"/>
      <c r="T38" s="22"/>
      <c r="U38" s="22"/>
      <c r="V38" s="22"/>
      <c r="W38" s="22"/>
      <c r="X38" s="41"/>
      <c r="Y38" s="41"/>
      <c r="Z38" s="41"/>
      <c r="AA38" s="42"/>
      <c r="AC38"/>
      <c r="AD38" s="17"/>
    </row>
    <row r="39" spans="2:30" ht="15" x14ac:dyDescent="0.25">
      <c r="B39" s="50"/>
      <c r="I39" s="55"/>
      <c r="P39" s="55"/>
      <c r="Q39" s="55"/>
      <c r="R39" s="55"/>
      <c r="S39" s="55"/>
      <c r="T39" s="55"/>
      <c r="U39" s="55"/>
      <c r="V39" s="22"/>
      <c r="W39" s="22"/>
      <c r="X39" s="41"/>
      <c r="Y39" s="41"/>
      <c r="Z39" s="41"/>
      <c r="AA39" s="42"/>
      <c r="AC39"/>
      <c r="AD39" s="17"/>
    </row>
    <row r="40" spans="2:30" ht="15" x14ac:dyDescent="0.25">
      <c r="B40" s="50"/>
      <c r="I40" s="56"/>
      <c r="P40" s="56"/>
      <c r="Q40" s="56"/>
      <c r="R40" s="56"/>
      <c r="S40" s="56"/>
      <c r="T40" s="56"/>
      <c r="U40" s="56"/>
      <c r="V40" s="22"/>
      <c r="W40" s="22"/>
      <c r="X40" s="41"/>
      <c r="Y40" s="41"/>
      <c r="Z40" s="41"/>
      <c r="AA40" s="42"/>
      <c r="AC40"/>
      <c r="AD40" s="17"/>
    </row>
    <row r="41" spans="2:30" ht="15" x14ac:dyDescent="0.25">
      <c r="B41" s="50"/>
      <c r="I41" s="56"/>
      <c r="P41" s="56"/>
      <c r="Q41" s="56"/>
      <c r="R41" s="56"/>
      <c r="S41" s="56"/>
      <c r="T41" s="56"/>
      <c r="U41" s="56"/>
      <c r="V41" s="22"/>
      <c r="W41" s="22"/>
      <c r="X41" s="41"/>
      <c r="Y41" s="41"/>
      <c r="Z41" s="41"/>
      <c r="AA41" s="42"/>
      <c r="AC41"/>
      <c r="AD41" s="17"/>
    </row>
    <row r="42" spans="2:30" ht="15" x14ac:dyDescent="0.25">
      <c r="B42" s="50"/>
      <c r="I42" s="56"/>
      <c r="P42" s="56"/>
      <c r="Q42" s="56"/>
      <c r="R42" s="56"/>
      <c r="S42" s="56"/>
      <c r="T42" s="56"/>
      <c r="U42" s="56"/>
      <c r="V42" s="22"/>
      <c r="W42" s="22"/>
      <c r="X42" s="41"/>
      <c r="Y42" s="41"/>
      <c r="Z42" s="41"/>
      <c r="AA42" s="42"/>
      <c r="AC42"/>
      <c r="AD42" s="17"/>
    </row>
    <row r="43" spans="2:30" ht="15" x14ac:dyDescent="0.25">
      <c r="I43" s="56"/>
      <c r="P43" s="56"/>
      <c r="Q43" s="56"/>
      <c r="R43" s="56"/>
      <c r="S43" s="56"/>
      <c r="T43" s="56"/>
      <c r="U43" s="56"/>
      <c r="V43" s="22"/>
      <c r="W43" s="22"/>
      <c r="X43" s="41"/>
      <c r="Y43" s="41"/>
      <c r="Z43" s="41"/>
      <c r="AA43" s="42"/>
      <c r="AC43"/>
      <c r="AD43" s="17"/>
    </row>
    <row r="44" spans="2:30" ht="15" x14ac:dyDescent="0.25">
      <c r="I44" s="56"/>
      <c r="P44" s="56"/>
      <c r="Q44" s="56"/>
      <c r="R44" s="56"/>
      <c r="S44" s="56"/>
      <c r="T44" s="56"/>
      <c r="U44" s="56"/>
      <c r="V44" s="22"/>
      <c r="W44" s="22"/>
      <c r="X44" s="41"/>
      <c r="Y44" s="41"/>
      <c r="Z44" s="41"/>
      <c r="AA44" s="42"/>
      <c r="AC44"/>
      <c r="AD44" s="17"/>
    </row>
    <row r="45" spans="2:30" ht="15" x14ac:dyDescent="0.25">
      <c r="I45" s="56"/>
      <c r="P45" s="56"/>
      <c r="Q45" s="56"/>
      <c r="R45" s="56"/>
      <c r="S45" s="56"/>
      <c r="T45" s="56"/>
      <c r="U45" s="56"/>
      <c r="V45" s="22"/>
      <c r="W45" s="22"/>
      <c r="X45" s="41"/>
      <c r="Y45" s="41"/>
      <c r="Z45" s="41"/>
      <c r="AA45" s="42"/>
      <c r="AC45"/>
      <c r="AD45" s="17"/>
    </row>
    <row r="46" spans="2:30" ht="15" x14ac:dyDescent="0.25">
      <c r="I46" s="56"/>
      <c r="P46" s="56"/>
      <c r="Q46" s="56"/>
      <c r="R46" s="56"/>
      <c r="S46" s="56"/>
      <c r="T46" s="56"/>
      <c r="U46" s="56"/>
      <c r="V46" s="22"/>
      <c r="W46" s="22"/>
      <c r="X46" s="41"/>
      <c r="Y46" s="41"/>
      <c r="Z46" s="41"/>
      <c r="AA46" s="42"/>
      <c r="AC46"/>
      <c r="AD46" s="17"/>
    </row>
    <row r="47" spans="2:30" ht="15" x14ac:dyDescent="0.25">
      <c r="I47" s="56"/>
      <c r="P47" s="56"/>
      <c r="Q47" s="56"/>
      <c r="R47" s="56"/>
      <c r="S47" s="56"/>
      <c r="T47" s="56"/>
      <c r="U47" s="56"/>
      <c r="V47" s="22"/>
      <c r="W47" s="22"/>
      <c r="X47" s="41"/>
      <c r="Y47" s="41"/>
      <c r="Z47" s="41"/>
      <c r="AA47" s="42"/>
      <c r="AC47"/>
      <c r="AD47" s="17"/>
    </row>
    <row r="48" spans="2:30" ht="15" x14ac:dyDescent="0.25">
      <c r="I48" s="56"/>
      <c r="P48" s="56"/>
      <c r="Q48" s="56"/>
      <c r="R48" s="56"/>
      <c r="S48" s="56"/>
      <c r="T48" s="56"/>
      <c r="U48" s="56"/>
      <c r="V48" s="22"/>
      <c r="W48" s="22"/>
      <c r="X48" s="41"/>
      <c r="Y48" s="41"/>
      <c r="Z48" s="41"/>
      <c r="AA48" s="42"/>
      <c r="AC48"/>
      <c r="AD48" s="17"/>
    </row>
    <row r="49" spans="9:30" ht="15" x14ac:dyDescent="0.25">
      <c r="I49" s="56"/>
      <c r="P49" s="56"/>
      <c r="Q49" s="56"/>
      <c r="R49" s="56"/>
      <c r="S49" s="56"/>
      <c r="T49" s="56"/>
      <c r="U49" s="56"/>
      <c r="V49" s="22"/>
      <c r="W49" s="22"/>
      <c r="X49" s="41"/>
      <c r="Y49" s="41"/>
      <c r="Z49" s="41"/>
      <c r="AA49" s="42"/>
      <c r="AC49"/>
      <c r="AD49" s="17"/>
    </row>
    <row r="50" spans="9:30" ht="15" x14ac:dyDescent="0.25">
      <c r="I50" s="56"/>
      <c r="P50" s="56"/>
      <c r="Q50" s="56"/>
      <c r="R50" s="56"/>
      <c r="S50" s="56"/>
      <c r="T50" s="56"/>
      <c r="U50" s="56"/>
      <c r="V50" s="22"/>
      <c r="W50" s="22"/>
      <c r="X50" s="41"/>
      <c r="Y50" s="41"/>
      <c r="Z50" s="41"/>
      <c r="AA50" s="42"/>
      <c r="AC50"/>
      <c r="AD50" s="17"/>
    </row>
    <row r="51" spans="9:30" ht="15" x14ac:dyDescent="0.25">
      <c r="I51" s="56"/>
      <c r="P51" s="56"/>
      <c r="Q51" s="56"/>
      <c r="R51" s="56"/>
      <c r="S51" s="56"/>
      <c r="T51" s="56"/>
      <c r="U51" s="56"/>
      <c r="V51" s="22"/>
      <c r="W51" s="22"/>
      <c r="X51" s="41"/>
      <c r="Y51" s="41"/>
      <c r="Z51" s="41"/>
      <c r="AA51" s="42"/>
      <c r="AC51"/>
      <c r="AD51" s="17"/>
    </row>
    <row r="52" spans="9:30" ht="15" x14ac:dyDescent="0.25">
      <c r="I52" s="57"/>
      <c r="P52" s="57"/>
      <c r="Q52" s="56"/>
      <c r="R52" s="56"/>
      <c r="S52" s="56"/>
      <c r="T52" s="56"/>
      <c r="U52" s="56"/>
      <c r="V52" s="22"/>
      <c r="W52" s="22"/>
      <c r="X52" s="41"/>
      <c r="Y52" s="41"/>
      <c r="Z52" s="41"/>
      <c r="AA52" s="42"/>
      <c r="AC52"/>
      <c r="AD52" s="17"/>
    </row>
    <row r="53" spans="9:30" ht="15" x14ac:dyDescent="0.25">
      <c r="I53" s="57"/>
      <c r="P53" s="57"/>
      <c r="Q53" s="56"/>
      <c r="R53" s="56"/>
      <c r="S53" s="56"/>
      <c r="T53" s="56"/>
      <c r="U53" s="56"/>
      <c r="V53" s="22"/>
      <c r="W53" s="22"/>
      <c r="X53" s="41"/>
      <c r="Y53" s="41"/>
      <c r="Z53" s="41"/>
      <c r="AA53" s="42"/>
      <c r="AC53"/>
      <c r="AD53" s="17"/>
    </row>
    <row r="54" spans="9:30" ht="15" x14ac:dyDescent="0.25">
      <c r="I54" s="57"/>
      <c r="P54" s="57"/>
      <c r="Q54" s="57"/>
      <c r="R54" s="57"/>
      <c r="S54" s="57"/>
      <c r="T54" s="57"/>
      <c r="U54" s="57"/>
      <c r="V54" s="22"/>
      <c r="W54" s="22"/>
      <c r="X54" s="41"/>
      <c r="Y54" s="41"/>
      <c r="Z54" s="41"/>
      <c r="AA54" s="42"/>
      <c r="AC54"/>
      <c r="AD54" s="17"/>
    </row>
    <row r="55" spans="9:30" ht="15" x14ac:dyDescent="0.25">
      <c r="I55" s="57"/>
      <c r="P55" s="57"/>
      <c r="Q55" s="57"/>
      <c r="R55" s="57"/>
      <c r="S55" s="57"/>
      <c r="T55" s="57"/>
      <c r="U55" s="57"/>
      <c r="V55" s="22"/>
      <c r="W55" s="22"/>
      <c r="X55" s="41"/>
      <c r="Y55" s="41"/>
      <c r="Z55" s="41"/>
      <c r="AA55" s="42"/>
      <c r="AC55"/>
      <c r="AD55" s="17"/>
    </row>
    <row r="56" spans="9:30" ht="15" x14ac:dyDescent="0.25">
      <c r="I56" s="56"/>
      <c r="P56" s="56"/>
      <c r="Q56" s="56"/>
      <c r="R56" s="56"/>
      <c r="S56" s="56"/>
      <c r="T56" s="56"/>
      <c r="U56" s="56"/>
      <c r="V56" s="22"/>
      <c r="W56" s="22"/>
      <c r="X56" s="41"/>
      <c r="Y56" s="41"/>
      <c r="Z56" s="41"/>
      <c r="AA56" s="42"/>
      <c r="AC56"/>
      <c r="AD56" s="17"/>
    </row>
    <row r="57" spans="9:30" ht="15" x14ac:dyDescent="0.25">
      <c r="I57" s="56"/>
      <c r="P57" s="56"/>
      <c r="Q57" s="56"/>
      <c r="R57" s="56"/>
      <c r="S57" s="56"/>
      <c r="T57" s="56"/>
      <c r="U57" s="56"/>
      <c r="V57" s="22"/>
      <c r="W57" s="22"/>
      <c r="X57" s="41"/>
      <c r="Y57" s="41"/>
      <c r="Z57" s="41"/>
      <c r="AA57" s="42"/>
      <c r="AC57"/>
      <c r="AD57" s="17"/>
    </row>
    <row r="58" spans="9:30" ht="15" x14ac:dyDescent="0.25">
      <c r="I58" s="56"/>
      <c r="P58" s="56"/>
      <c r="Q58" s="56"/>
      <c r="R58" s="56"/>
      <c r="S58" s="56"/>
      <c r="T58" s="56"/>
      <c r="U58" s="56"/>
      <c r="V58" s="22"/>
      <c r="W58" s="22"/>
      <c r="X58" s="41"/>
      <c r="Y58" s="41"/>
      <c r="Z58" s="41"/>
      <c r="AA58" s="42"/>
      <c r="AC58"/>
      <c r="AD58" s="17"/>
    </row>
    <row r="59" spans="9:30" ht="15" x14ac:dyDescent="0.25">
      <c r="I59" s="58"/>
      <c r="P59" s="58"/>
      <c r="Q59" s="58"/>
      <c r="R59" s="58"/>
      <c r="S59" s="58"/>
      <c r="T59" s="58"/>
      <c r="U59" s="58"/>
      <c r="V59" s="22"/>
      <c r="W59" s="22"/>
      <c r="X59" s="41"/>
      <c r="Y59" s="41"/>
      <c r="Z59" s="41"/>
      <c r="AA59" s="42"/>
      <c r="AC59"/>
      <c r="AD59" s="17"/>
    </row>
    <row r="60" spans="9:30" ht="15" x14ac:dyDescent="0.25">
      <c r="V60" s="22"/>
      <c r="W60" s="22"/>
      <c r="X60" s="41"/>
      <c r="Y60" s="41"/>
      <c r="Z60" s="41"/>
      <c r="AA60" s="42"/>
      <c r="AC60"/>
      <c r="AD60" s="17"/>
    </row>
    <row r="61" spans="9:30" ht="15" x14ac:dyDescent="0.25">
      <c r="V61" s="22"/>
      <c r="W61" s="22"/>
      <c r="X61" s="41"/>
      <c r="Y61" s="41"/>
      <c r="Z61" s="41"/>
      <c r="AA61" s="42"/>
      <c r="AC61"/>
      <c r="AD61" s="17"/>
    </row>
    <row r="62" spans="9:30" ht="15" x14ac:dyDescent="0.25">
      <c r="V62" s="22"/>
      <c r="W62" s="22"/>
      <c r="X62" s="41"/>
      <c r="Y62" s="41"/>
      <c r="Z62" s="41"/>
      <c r="AA62" s="42"/>
      <c r="AC62"/>
      <c r="AD62" s="17"/>
    </row>
    <row r="63" spans="9:30" ht="15" x14ac:dyDescent="0.25">
      <c r="V63" s="22"/>
      <c r="W63" s="22"/>
      <c r="X63" s="41"/>
      <c r="Y63" s="41"/>
      <c r="Z63" s="41"/>
      <c r="AA63" s="42"/>
      <c r="AC63"/>
      <c r="AD63" s="17"/>
    </row>
    <row r="64" spans="9:30" ht="15" x14ac:dyDescent="0.25">
      <c r="V64" s="22"/>
      <c r="W64" s="22"/>
      <c r="X64" s="41"/>
      <c r="Y64" s="41"/>
      <c r="Z64" s="41"/>
      <c r="AA64" s="42"/>
      <c r="AC64"/>
      <c r="AD64" s="17"/>
    </row>
    <row r="65" spans="22:30" ht="15" x14ac:dyDescent="0.25">
      <c r="V65" s="22"/>
      <c r="W65" s="22"/>
      <c r="X65" s="41"/>
      <c r="Y65" s="41"/>
      <c r="Z65" s="41"/>
      <c r="AA65" s="42"/>
      <c r="AC65"/>
      <c r="AD65" s="17"/>
    </row>
    <row r="66" spans="22:30" ht="15" x14ac:dyDescent="0.25">
      <c r="V66" s="22"/>
      <c r="W66" s="22"/>
      <c r="X66" s="41"/>
      <c r="Y66" s="41"/>
      <c r="Z66" s="41"/>
      <c r="AA66" s="42"/>
      <c r="AC66"/>
      <c r="AD66" s="17"/>
    </row>
    <row r="67" spans="22:30" ht="15" x14ac:dyDescent="0.25">
      <c r="V67" s="22"/>
      <c r="W67" s="22"/>
      <c r="X67" s="41"/>
      <c r="Y67" s="41"/>
      <c r="Z67" s="41"/>
      <c r="AA67" s="42"/>
      <c r="AC67"/>
      <c r="AD67" s="17"/>
    </row>
    <row r="68" spans="22:30" ht="15" x14ac:dyDescent="0.25">
      <c r="V68" s="22"/>
      <c r="W68" s="22"/>
      <c r="X68" s="41"/>
      <c r="Y68" s="41"/>
      <c r="Z68" s="41"/>
      <c r="AA68" s="42"/>
      <c r="AC68"/>
      <c r="AD68" s="17"/>
    </row>
    <row r="69" spans="22:30" ht="15" x14ac:dyDescent="0.25">
      <c r="V69" s="22"/>
      <c r="W69" s="22"/>
      <c r="X69" s="41"/>
      <c r="Y69" s="41"/>
      <c r="Z69" s="41"/>
      <c r="AA69" s="42"/>
      <c r="AC69"/>
      <c r="AD69" s="17"/>
    </row>
    <row r="70" spans="22:30" ht="15" x14ac:dyDescent="0.25">
      <c r="V70" s="22"/>
      <c r="W70" s="22"/>
      <c r="X70" s="41"/>
      <c r="Y70" s="41"/>
      <c r="Z70" s="41"/>
      <c r="AA70" s="42"/>
      <c r="AC70"/>
      <c r="AD70" s="17"/>
    </row>
    <row r="71" spans="22:30" ht="15" x14ac:dyDescent="0.25">
      <c r="V71" s="22"/>
      <c r="W71" s="22"/>
      <c r="X71" s="41"/>
      <c r="Y71" s="41"/>
      <c r="Z71" s="41"/>
      <c r="AA71" s="42"/>
      <c r="AC71"/>
      <c r="AD71" s="17"/>
    </row>
    <row r="72" spans="22:30" ht="15" x14ac:dyDescent="0.25">
      <c r="V72" s="22"/>
      <c r="W72" s="22"/>
      <c r="X72" s="41"/>
      <c r="Y72" s="41"/>
      <c r="Z72" s="41"/>
      <c r="AA72" s="42"/>
      <c r="AC72"/>
      <c r="AD72" s="17"/>
    </row>
    <row r="73" spans="22:30" ht="15" x14ac:dyDescent="0.25">
      <c r="V73" s="22"/>
      <c r="W73" s="22"/>
      <c r="X73" s="41"/>
      <c r="Y73" s="41"/>
      <c r="Z73" s="41"/>
      <c r="AA73" s="42"/>
      <c r="AC73"/>
      <c r="AD73" s="17"/>
    </row>
    <row r="74" spans="22:30" ht="15" x14ac:dyDescent="0.25">
      <c r="V74" s="22"/>
      <c r="W74" s="22"/>
      <c r="X74" s="41"/>
      <c r="Y74" s="41"/>
      <c r="Z74" s="41"/>
      <c r="AA74" s="42"/>
      <c r="AC74"/>
      <c r="AD74" s="17"/>
    </row>
    <row r="75" spans="22:30" ht="15" x14ac:dyDescent="0.25">
      <c r="V75" s="22"/>
      <c r="W75" s="22"/>
      <c r="X75" s="41"/>
      <c r="Y75" s="41"/>
      <c r="Z75" s="41"/>
      <c r="AA75" s="42"/>
      <c r="AC75"/>
      <c r="AD75" s="17"/>
    </row>
    <row r="76" spans="22:30" ht="15" x14ac:dyDescent="0.25">
      <c r="V76" s="22"/>
      <c r="W76" s="22"/>
      <c r="X76" s="41"/>
      <c r="Y76" s="41"/>
      <c r="Z76" s="41"/>
      <c r="AA76" s="42"/>
      <c r="AC76"/>
      <c r="AD76" s="17"/>
    </row>
    <row r="77" spans="22:30" ht="15" x14ac:dyDescent="0.25">
      <c r="V77" s="22"/>
      <c r="W77" s="22"/>
      <c r="X77" s="41"/>
      <c r="Y77" s="41"/>
      <c r="Z77" s="41"/>
      <c r="AA77" s="42"/>
      <c r="AC77"/>
      <c r="AD77" s="17"/>
    </row>
    <row r="78" spans="22:30" ht="15" x14ac:dyDescent="0.25">
      <c r="V78" s="22"/>
      <c r="W78" s="22"/>
      <c r="X78" s="41"/>
      <c r="Y78" s="41"/>
      <c r="Z78" s="41"/>
      <c r="AA78" s="42"/>
      <c r="AC78"/>
      <c r="AD78" s="17"/>
    </row>
    <row r="79" spans="22:30" ht="15" x14ac:dyDescent="0.25">
      <c r="V79" s="22"/>
      <c r="W79" s="22"/>
      <c r="X79" s="41"/>
      <c r="Y79" s="41"/>
      <c r="Z79" s="41"/>
      <c r="AA79" s="42"/>
      <c r="AC79"/>
      <c r="AD79" s="17"/>
    </row>
    <row r="80" spans="22:30" ht="15" x14ac:dyDescent="0.25">
      <c r="V80" s="22"/>
      <c r="W80" s="22"/>
      <c r="X80" s="41"/>
      <c r="Y80" s="41"/>
      <c r="Z80" s="41"/>
      <c r="AA80" s="42"/>
      <c r="AC80"/>
      <c r="AD80" s="17"/>
    </row>
    <row r="81" spans="9:30" ht="15" x14ac:dyDescent="0.25">
      <c r="V81" s="22"/>
      <c r="W81" s="22"/>
      <c r="X81" s="41"/>
      <c r="Y81" s="41"/>
      <c r="Z81" s="41"/>
      <c r="AA81" s="42"/>
      <c r="AC81"/>
      <c r="AD81" s="17"/>
    </row>
    <row r="82" spans="9:30" ht="15" x14ac:dyDescent="0.25">
      <c r="V82" s="22"/>
      <c r="W82" s="22"/>
      <c r="X82" s="41"/>
      <c r="Y82" s="41"/>
      <c r="Z82" s="41"/>
      <c r="AA82" s="42"/>
      <c r="AC82"/>
      <c r="AD82" s="17"/>
    </row>
    <row r="83" spans="9:30" ht="15" x14ac:dyDescent="0.25">
      <c r="V83" s="22"/>
      <c r="W83" s="22"/>
      <c r="X83" s="41"/>
      <c r="Y83" s="41"/>
      <c r="Z83" s="41"/>
      <c r="AA83" s="42"/>
      <c r="AC83"/>
      <c r="AD83" s="17"/>
    </row>
    <row r="84" spans="9:30" ht="15" x14ac:dyDescent="0.25">
      <c r="V84" s="22"/>
      <c r="W84" s="22"/>
      <c r="X84" s="41"/>
      <c r="Y84" s="41"/>
      <c r="Z84" s="41"/>
      <c r="AA84" s="42"/>
      <c r="AC84"/>
      <c r="AD84" s="17"/>
    </row>
    <row r="85" spans="9:30" ht="15" x14ac:dyDescent="0.25">
      <c r="V85" s="22"/>
      <c r="W85" s="22"/>
      <c r="X85" s="41"/>
      <c r="Y85" s="41"/>
      <c r="Z85" s="41"/>
      <c r="AA85" s="42"/>
      <c r="AC85"/>
      <c r="AD85" s="17"/>
    </row>
    <row r="86" spans="9:30" ht="15" x14ac:dyDescent="0.25">
      <c r="V86" s="22"/>
      <c r="W86" s="22"/>
      <c r="X86" s="41"/>
      <c r="Y86" s="41"/>
      <c r="Z86" s="41"/>
      <c r="AA86" s="42"/>
      <c r="AC86"/>
      <c r="AD86" s="17"/>
    </row>
    <row r="87" spans="9:30" ht="15" x14ac:dyDescent="0.25">
      <c r="V87" s="22"/>
      <c r="W87" s="22"/>
      <c r="X87" s="41"/>
      <c r="Y87" s="41"/>
      <c r="Z87" s="41"/>
      <c r="AA87" s="42"/>
      <c r="AC87"/>
      <c r="AD87" s="17"/>
    </row>
    <row r="88" spans="9:30" ht="15" x14ac:dyDescent="0.25">
      <c r="V88" s="22"/>
      <c r="W88" s="22"/>
      <c r="X88" s="41"/>
      <c r="Y88" s="41"/>
      <c r="Z88" s="41"/>
      <c r="AA88" s="42"/>
      <c r="AC88"/>
      <c r="AD88" s="17"/>
    </row>
    <row r="89" spans="9:30" ht="15" x14ac:dyDescent="0.25">
      <c r="V89" s="22"/>
      <c r="W89" s="22"/>
      <c r="X89" s="41"/>
      <c r="Y89" s="41"/>
      <c r="Z89" s="41"/>
      <c r="AA89" s="42"/>
      <c r="AC89"/>
      <c r="AD89" s="17"/>
    </row>
    <row r="90" spans="9:30" ht="15" x14ac:dyDescent="0.25">
      <c r="V90" s="22"/>
      <c r="W90" s="22"/>
      <c r="X90" s="41"/>
      <c r="Y90" s="41"/>
      <c r="Z90" s="41"/>
      <c r="AA90" s="42"/>
      <c r="AC90"/>
      <c r="AD90" s="17"/>
    </row>
    <row r="91" spans="9:30" ht="15" x14ac:dyDescent="0.25">
      <c r="V91" s="22"/>
      <c r="W91" s="22"/>
      <c r="X91" s="41"/>
      <c r="Y91" s="41"/>
      <c r="Z91" s="41"/>
      <c r="AA91" s="42"/>
      <c r="AC91"/>
      <c r="AD91" s="17"/>
    </row>
    <row r="92" spans="9:30" ht="15" x14ac:dyDescent="0.25">
      <c r="V92" s="22"/>
      <c r="W92" s="22"/>
      <c r="X92" s="41"/>
      <c r="Y92" s="41"/>
      <c r="Z92" s="41"/>
      <c r="AA92" s="42"/>
      <c r="AC92"/>
      <c r="AD92" s="17"/>
    </row>
    <row r="93" spans="9:30" ht="15" x14ac:dyDescent="0.25">
      <c r="I93" s="22"/>
      <c r="P93" s="22"/>
      <c r="Q93" s="22"/>
      <c r="R93" s="22"/>
      <c r="S93" s="22"/>
      <c r="T93" s="22"/>
      <c r="U93" s="22"/>
      <c r="V93" s="22"/>
      <c r="W93" s="22"/>
      <c r="X93" s="41"/>
      <c r="Y93" s="41"/>
      <c r="Z93" s="41"/>
      <c r="AA93" s="42"/>
      <c r="AC93"/>
      <c r="AD93" s="17"/>
    </row>
    <row r="94" spans="9:30" ht="15" x14ac:dyDescent="0.25">
      <c r="I94" s="22"/>
      <c r="P94" s="22"/>
      <c r="Q94" s="22"/>
      <c r="R94" s="22"/>
      <c r="S94" s="22"/>
      <c r="T94" s="22"/>
      <c r="U94" s="22"/>
      <c r="V94" s="22"/>
      <c r="W94" s="22"/>
      <c r="X94" s="41"/>
      <c r="Y94" s="41"/>
      <c r="Z94" s="41"/>
      <c r="AA94" s="42"/>
      <c r="AC94"/>
      <c r="AD94" s="17"/>
    </row>
    <row r="95" spans="9:30" x14ac:dyDescent="0.2">
      <c r="I95" s="49"/>
      <c r="P95" s="49"/>
      <c r="Q95" s="49"/>
      <c r="R95" s="49"/>
      <c r="S95" s="49"/>
      <c r="T95" s="49"/>
      <c r="U95" s="49"/>
      <c r="V95" s="22"/>
      <c r="W95" s="22"/>
      <c r="X95" s="41"/>
      <c r="Y95" s="41"/>
      <c r="Z95" s="41"/>
      <c r="AA95" s="42"/>
    </row>
    <row r="96" spans="9:30" x14ac:dyDescent="0.2">
      <c r="I96" s="49"/>
      <c r="P96" s="49"/>
      <c r="Q96" s="49"/>
      <c r="R96" s="49"/>
      <c r="S96" s="49"/>
      <c r="T96" s="49"/>
      <c r="U96" s="49"/>
      <c r="V96" s="49"/>
      <c r="W96" s="49"/>
    </row>
  </sheetData>
  <mergeCells count="6">
    <mergeCell ref="C3:H3"/>
    <mergeCell ref="J3:O3"/>
    <mergeCell ref="Q3:V3"/>
    <mergeCell ref="C11:H12"/>
    <mergeCell ref="D13:H13"/>
    <mergeCell ref="Q24:W2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3:AE96"/>
  <sheetViews>
    <sheetView zoomScale="80" zoomScaleNormal="80" workbookViewId="0">
      <selection activeCell="I41" sqref="I41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5" bestFit="1" customWidth="1"/>
    <col min="25" max="26" width="6.5703125" style="5" bestFit="1" customWidth="1"/>
    <col min="27" max="27" width="7.85546875" style="5" bestFit="1" customWidth="1"/>
    <col min="28" max="28" width="8" style="5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2" t="str">
        <f>"Table 1 - Maximum MOS quantity 
(GJ/d, 1 "&amp;[1]DataSheet!E3&amp;" to "&amp;[1]Inputs!Q7&amp;" "&amp;[1]DataSheet!E3&amp;" "&amp;[1]Inputs!N7&amp;")"</f>
        <v>Table 1 - Maximum MOS quantity 
(GJ/d, 1 August to 31 August 2016)</v>
      </c>
      <c r="D3" s="2"/>
      <c r="E3" s="2"/>
      <c r="F3" s="2"/>
      <c r="G3" s="2"/>
      <c r="H3" s="2"/>
      <c r="I3" s="3"/>
      <c r="J3" s="2" t="str">
        <f>"Table 3 - Daily MOS quantities (GJ/d, 1 "&amp;[1]DataSheet!E3&amp;" to "&amp;[1]Inputs!Q7&amp;" "&amp;[1]DataSheet!E3&amp;" "&amp;[1]Inputs!N7&amp;")"</f>
        <v>Table 3 - Daily MOS quantities (GJ/d, 1 August to 31 August 2016)</v>
      </c>
      <c r="K3" s="2"/>
      <c r="L3" s="2"/>
      <c r="M3" s="2"/>
      <c r="N3" s="2"/>
      <c r="O3" s="2"/>
      <c r="P3" s="3"/>
      <c r="Q3" s="2" t="str">
        <f>"Figure 1 - Curves of daily MOS quantities (1 "&amp;[1]DataSheet!E3&amp;" to "&amp;[1]Inputs!Q7&amp;" "&amp;[1]DataSheet!E3&amp;" "&amp;[1]Inputs!N7&amp;")"</f>
        <v>Figure 1 - Curves of daily MOS quantities (1 August to 31 August 2016)</v>
      </c>
      <c r="R3" s="2"/>
      <c r="S3" s="2"/>
      <c r="T3" s="2"/>
      <c r="U3" s="2"/>
      <c r="V3" s="2"/>
      <c r="W3" s="4"/>
    </row>
    <row r="4" spans="2:31" s="6" customFormat="1" ht="41.25" customHeight="1" x14ac:dyDescent="0.2">
      <c r="B4" s="1"/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1"/>
      <c r="J4" s="8" t="s">
        <v>5</v>
      </c>
      <c r="K4" s="9" t="str">
        <f>'[2]Workfile (3)'!C3</f>
        <v>Sydney MSP</v>
      </c>
      <c r="L4" s="10" t="str">
        <f>'[2]Workfile (3)'!D3</f>
        <v>Sydney EGP</v>
      </c>
      <c r="M4" s="10" t="str">
        <f>'[2]Workfile (3)'!E3</f>
        <v>Adelaide MAP</v>
      </c>
      <c r="N4" s="10" t="str">
        <f>'[2]Workfile (3)'!F3</f>
        <v>Adelaide SEAGas</v>
      </c>
      <c r="O4" s="10" t="s">
        <v>4</v>
      </c>
      <c r="P4" s="1"/>
      <c r="V4" s="1"/>
      <c r="W4" s="1"/>
    </row>
    <row r="5" spans="2:31" ht="15" x14ac:dyDescent="0.25">
      <c r="C5" s="11" t="s">
        <v>6</v>
      </c>
      <c r="D5" s="12">
        <f>MAX([1]Period_3!Q3:Q33)</f>
        <v>20346</v>
      </c>
      <c r="E5" s="12">
        <f>MAX([1]Period_3!R3:R33)</f>
        <v>7610.0740599999999</v>
      </c>
      <c r="F5" s="12">
        <f>MAX([1]Period_3!S3:S33)</f>
        <v>17141</v>
      </c>
      <c r="G5" s="12">
        <f>MAX([1]Period_3!T3:T33)</f>
        <v>193</v>
      </c>
      <c r="H5" s="12">
        <f>MAX([1]Period_3!V3:V33)</f>
        <v>7953</v>
      </c>
      <c r="I5" s="1">
        <f>IF(ISBLANK([1]Period_3!O3)=TRUE,"",[1]Period_3!O3)</f>
        <v>1</v>
      </c>
      <c r="J5" s="13">
        <v>1</v>
      </c>
      <c r="K5" s="60">
        <f>IF([1]Period_3!Q3="", NA(), [1]Period_3!Q3)</f>
        <v>20346</v>
      </c>
      <c r="L5" s="36">
        <f>IF([1]Period_3!R3="", NA(), [1]Period_3!R3)</f>
        <v>7610.0740599999999</v>
      </c>
      <c r="M5" s="36">
        <f>IF([1]Period_3!S3="", NA(), [1]Period_3!S3)</f>
        <v>17141</v>
      </c>
      <c r="N5" s="36">
        <f>IF([1]Period_3!T3="", NA(), [1]Period_3!T3)</f>
        <v>193</v>
      </c>
      <c r="O5" s="16">
        <f>IF([1]Period_3!V3="", NA(), [1]Period_3!V3)</f>
        <v>7953</v>
      </c>
      <c r="AC5"/>
      <c r="AD5" s="17"/>
      <c r="AE5" s="18"/>
    </row>
    <row r="6" spans="2:31" ht="15" x14ac:dyDescent="0.25">
      <c r="B6" s="19"/>
      <c r="C6" s="11" t="s">
        <v>7</v>
      </c>
      <c r="D6" s="12">
        <f>-MIN([1]Period_3!Q3:Q33)</f>
        <v>31707</v>
      </c>
      <c r="E6" s="12">
        <f>-MIN([1]Period_3!R3:R33)</f>
        <v>3899.1872699999999</v>
      </c>
      <c r="F6" s="12">
        <f>-MIN([1]Period_3!S3:S33)</f>
        <v>8877</v>
      </c>
      <c r="G6" s="12">
        <f>-MIN([1]Period_3!T3:T33)</f>
        <v>13425</v>
      </c>
      <c r="H6" s="12">
        <f>-MIN([1]Period_3!V3:V33)</f>
        <v>7384</v>
      </c>
      <c r="I6" s="1">
        <f>IF(ISBLANK([1]Period_3!O4)=TRUE,"",[1]Period_3!O4)</f>
        <v>2</v>
      </c>
      <c r="J6" s="20">
        <v>1</v>
      </c>
      <c r="K6" s="14">
        <f>IF([1]Period_3!Q4="", NA(), [1]Period_3!Q4)</f>
        <v>14511</v>
      </c>
      <c r="L6" s="15">
        <f>IF([1]Period_3!R4="", NA(), [1]Period_3!R4)</f>
        <v>4690.7949099999996</v>
      </c>
      <c r="M6" s="15">
        <f>IF([1]Period_3!S4="", NA(), [1]Period_3!S4)</f>
        <v>10824</v>
      </c>
      <c r="N6" s="15">
        <f>IF([1]Period_3!T4="", NA(), [1]Period_3!T4)</f>
        <v>133</v>
      </c>
      <c r="O6" s="21">
        <f>IF([1]Period_3!V4="", NA(), [1]Period_3!V4)</f>
        <v>5586</v>
      </c>
      <c r="AC6"/>
      <c r="AD6" s="17"/>
    </row>
    <row r="7" spans="2:31" ht="15" x14ac:dyDescent="0.25">
      <c r="I7" s="1">
        <f>IF(ISBLANK([1]Period_3!O5)=TRUE,"",[1]Period_3!O5)</f>
        <v>3</v>
      </c>
      <c r="J7" s="20">
        <v>1</v>
      </c>
      <c r="K7" s="14">
        <f>IF([1]Period_3!Q5="", NA(), [1]Period_3!Q5)</f>
        <v>12508</v>
      </c>
      <c r="L7" s="15">
        <f>IF([1]Period_3!R5="", NA(), [1]Period_3!R5)</f>
        <v>4269.9997499999999</v>
      </c>
      <c r="M7" s="15">
        <f>IF([1]Period_3!S5="", NA(), [1]Period_3!S5)</f>
        <v>7569</v>
      </c>
      <c r="N7" s="15">
        <f>IF([1]Period_3!T5="", NA(), [1]Period_3!T5)</f>
        <v>103</v>
      </c>
      <c r="O7" s="21">
        <f>IF([1]Period_3!V5="", NA(), [1]Period_3!V5)</f>
        <v>4544</v>
      </c>
      <c r="W7" s="22"/>
      <c r="AC7"/>
      <c r="AD7" s="17"/>
    </row>
    <row r="8" spans="2:31" ht="15" x14ac:dyDescent="0.25">
      <c r="I8" s="1">
        <f>IF(ISBLANK([1]Period_3!O6)=TRUE,"",[1]Period_3!O6)</f>
        <v>4</v>
      </c>
      <c r="J8" s="20">
        <v>1</v>
      </c>
      <c r="K8" s="14">
        <f>IF([1]Period_3!Q6="", NA(), [1]Period_3!Q6)</f>
        <v>11765</v>
      </c>
      <c r="L8" s="15">
        <f>IF([1]Period_3!R6="", NA(), [1]Period_3!R6)</f>
        <v>3407.57836</v>
      </c>
      <c r="M8" s="15">
        <f>IF([1]Period_3!S6="", NA(), [1]Period_3!S6)</f>
        <v>5672</v>
      </c>
      <c r="N8" s="15">
        <f>IF([1]Period_3!T6="", NA(), [1]Period_3!T6)</f>
        <v>93</v>
      </c>
      <c r="O8" s="21">
        <f>IF([1]Period_3!V6="", NA(), [1]Period_3!V6)</f>
        <v>3604</v>
      </c>
      <c r="W8" s="22"/>
      <c r="AC8"/>
      <c r="AD8" s="17"/>
    </row>
    <row r="9" spans="2:31" ht="15" x14ac:dyDescent="0.25">
      <c r="I9" s="1">
        <f>IF(ISBLANK([1]Period_3!O7)=TRUE,"",[1]Period_3!O7)</f>
        <v>5</v>
      </c>
      <c r="J9" s="20">
        <v>1</v>
      </c>
      <c r="K9" s="14">
        <f>IF([1]Period_3!Q7="", NA(), [1]Period_3!Q7)</f>
        <v>10561</v>
      </c>
      <c r="L9" s="15">
        <f>IF([1]Period_3!R7="", NA(), [1]Period_3!R7)</f>
        <v>2999.9997199999998</v>
      </c>
      <c r="M9" s="15">
        <f>IF([1]Period_3!S7="", NA(), [1]Period_3!S7)</f>
        <v>5353</v>
      </c>
      <c r="N9" s="15">
        <f>IF([1]Period_3!T7="", NA(), [1]Period_3!T7)</f>
        <v>87</v>
      </c>
      <c r="O9" s="21">
        <f>IF([1]Period_3!V7="", NA(), [1]Period_3!V7)</f>
        <v>2959</v>
      </c>
      <c r="W9" s="22"/>
      <c r="AC9"/>
      <c r="AD9" s="17"/>
    </row>
    <row r="10" spans="2:31" ht="15" x14ac:dyDescent="0.25">
      <c r="I10" s="1">
        <f>IF(ISBLANK([1]Period_3!O8)=TRUE,"",[1]Period_3!O8)</f>
        <v>6</v>
      </c>
      <c r="J10" s="20">
        <v>1</v>
      </c>
      <c r="K10" s="14">
        <f>IF([1]Period_3!Q8="", NA(), [1]Period_3!Q8)</f>
        <v>8629</v>
      </c>
      <c r="L10" s="15">
        <f>IF([1]Period_3!R8="", NA(), [1]Period_3!R8)</f>
        <v>2611.9235199999998</v>
      </c>
      <c r="M10" s="15">
        <f>IF([1]Period_3!S8="", NA(), [1]Period_3!S8)</f>
        <v>4656</v>
      </c>
      <c r="N10" s="15">
        <f>IF([1]Period_3!T8="", NA(), [1]Period_3!T8)</f>
        <v>74</v>
      </c>
      <c r="O10" s="21">
        <f>IF([1]Period_3!V8="", NA(), [1]Period_3!V8)</f>
        <v>2601</v>
      </c>
      <c r="W10" s="22"/>
      <c r="AC10"/>
      <c r="AD10" s="17"/>
    </row>
    <row r="11" spans="2:31" ht="15" x14ac:dyDescent="0.25">
      <c r="C11" s="2" t="str">
        <f>"Table 2 - Summary statistics of daily MOS quantities 
(1 "&amp;[1]DataSheet!E3&amp;" to "&amp;[1]Inputs!Q7&amp;" "&amp;[1]DataSheet!E3&amp;" "&amp;[1]Inputs!N7&amp;")"</f>
        <v>Table 2 - Summary statistics of daily MOS quantities 
(1 August to 31 August 2016)</v>
      </c>
      <c r="D11" s="2"/>
      <c r="E11" s="2"/>
      <c r="F11" s="2"/>
      <c r="G11" s="2"/>
      <c r="H11" s="2"/>
      <c r="I11" s="1">
        <f>IF(ISBLANK([1]Period_3!O9)=TRUE,"",[1]Period_3!O9)</f>
        <v>7</v>
      </c>
      <c r="J11" s="20">
        <v>1</v>
      </c>
      <c r="K11" s="14">
        <f>IF([1]Period_3!Q9="", NA(), [1]Period_3!Q9)</f>
        <v>7395</v>
      </c>
      <c r="L11" s="15">
        <f>IF([1]Period_3!R9="", NA(), [1]Period_3!R9)</f>
        <v>2385.9998399999999</v>
      </c>
      <c r="M11" s="15">
        <f>IF([1]Period_3!S9="", NA(), [1]Period_3!S9)</f>
        <v>4404</v>
      </c>
      <c r="N11" s="15">
        <f>IF([1]Period_3!T9="", NA(), [1]Period_3!T9)</f>
        <v>64</v>
      </c>
      <c r="O11" s="21">
        <f>IF([1]Period_3!V9="", NA(), [1]Period_3!V9)</f>
        <v>2386</v>
      </c>
      <c r="W11" s="22"/>
      <c r="AC11"/>
      <c r="AD11" s="17"/>
    </row>
    <row r="12" spans="2:31" ht="15" x14ac:dyDescent="0.25">
      <c r="C12" s="2"/>
      <c r="D12" s="2"/>
      <c r="E12" s="2"/>
      <c r="F12" s="2"/>
      <c r="G12" s="2"/>
      <c r="H12" s="2"/>
      <c r="I12" s="1">
        <f>IF(ISBLANK([1]Period_3!O10)=TRUE,"",[1]Period_3!O10)</f>
        <v>8</v>
      </c>
      <c r="J12" s="20">
        <v>1</v>
      </c>
      <c r="K12" s="14">
        <f>IF([1]Period_3!Q10="", NA(), [1]Period_3!Q10)</f>
        <v>6764</v>
      </c>
      <c r="L12" s="15">
        <f>IF([1]Period_3!R10="", NA(), [1]Period_3!R10)</f>
        <v>2200.3671899999999</v>
      </c>
      <c r="M12" s="15">
        <f>IF([1]Period_3!S10="", NA(), [1]Period_3!S10)</f>
        <v>3948</v>
      </c>
      <c r="N12" s="15">
        <f>IF([1]Period_3!T10="", NA(), [1]Period_3!T10)</f>
        <v>37</v>
      </c>
      <c r="O12" s="21">
        <f>IF([1]Period_3!V10="", NA(), [1]Period_3!V10)</f>
        <v>2048</v>
      </c>
      <c r="W12" s="22"/>
      <c r="AC12"/>
      <c r="AD12" s="17"/>
    </row>
    <row r="13" spans="2:31" ht="15" x14ac:dyDescent="0.25">
      <c r="C13" s="23"/>
      <c r="D13" s="24" t="s">
        <v>8</v>
      </c>
      <c r="E13" s="25"/>
      <c r="F13" s="25"/>
      <c r="G13" s="25"/>
      <c r="H13" s="25"/>
      <c r="I13" s="1">
        <f>IF(ISBLANK([1]Period_3!O11)=TRUE,"",[1]Period_3!O11)</f>
        <v>9</v>
      </c>
      <c r="J13" s="20">
        <v>1</v>
      </c>
      <c r="K13" s="14">
        <f>IF([1]Period_3!Q11="", NA(), [1]Period_3!Q11)</f>
        <v>5866</v>
      </c>
      <c r="L13" s="15">
        <f>IF([1]Period_3!R11="", NA(), [1]Period_3!R11)</f>
        <v>2014.3047999999999</v>
      </c>
      <c r="M13" s="15">
        <f>IF([1]Period_3!S11="", NA(), [1]Period_3!S11)</f>
        <v>3721</v>
      </c>
      <c r="N13" s="15">
        <f>IF([1]Period_3!T11="", NA(), [1]Period_3!T11)</f>
        <v>32</v>
      </c>
      <c r="O13" s="21">
        <f>IF([1]Period_3!V11="", NA(), [1]Period_3!V11)</f>
        <v>1724</v>
      </c>
      <c r="W13" s="22"/>
      <c r="AC13"/>
      <c r="AD13" s="17"/>
    </row>
    <row r="14" spans="2:31" ht="12.75" customHeight="1" x14ac:dyDescent="0.25">
      <c r="C14" s="26"/>
      <c r="D14" s="27" t="s">
        <v>0</v>
      </c>
      <c r="E14" s="28" t="s">
        <v>1</v>
      </c>
      <c r="F14" s="28" t="s">
        <v>2</v>
      </c>
      <c r="G14" s="28" t="s">
        <v>3</v>
      </c>
      <c r="H14" s="29" t="s">
        <v>4</v>
      </c>
      <c r="I14" s="1">
        <f>IF(ISBLANK([1]Period_3!O12)=TRUE,"",[1]Period_3!O12)</f>
        <v>10</v>
      </c>
      <c r="J14" s="20">
        <v>1</v>
      </c>
      <c r="K14" s="14">
        <f>IF([1]Period_3!Q12="", NA(), [1]Period_3!Q12)</f>
        <v>3555</v>
      </c>
      <c r="L14" s="15">
        <f>IF([1]Period_3!R12="", NA(), [1]Period_3!R12)</f>
        <v>1984.89284</v>
      </c>
      <c r="M14" s="15">
        <f>IF([1]Period_3!S12="", NA(), [1]Period_3!S12)</f>
        <v>2832</v>
      </c>
      <c r="N14" s="15">
        <f>IF([1]Period_3!T12="", NA(), [1]Period_3!T12)</f>
        <v>28</v>
      </c>
      <c r="O14" s="21">
        <f>IF([1]Period_3!V12="", NA(), [1]Period_3!V12)</f>
        <v>1532</v>
      </c>
      <c r="W14" s="22"/>
      <c r="AC14"/>
      <c r="AD14" s="17"/>
    </row>
    <row r="15" spans="2:31" ht="12.75" customHeight="1" x14ac:dyDescent="0.25">
      <c r="C15" s="59" t="s">
        <v>9</v>
      </c>
      <c r="D15" s="60">
        <f>MAX([1]Period_3!Q3:Q33)</f>
        <v>20346</v>
      </c>
      <c r="E15" s="36">
        <f>MAX([1]Period_3!R3:R33)</f>
        <v>7610.0740599999999</v>
      </c>
      <c r="F15" s="36">
        <f>MAX([1]Period_3!S3:S33)</f>
        <v>17141</v>
      </c>
      <c r="G15" s="36">
        <f>MAX([1]Period_3!T3:T33)</f>
        <v>193</v>
      </c>
      <c r="H15" s="16">
        <f>MAX([1]Period_3!V3:V33)</f>
        <v>7953</v>
      </c>
      <c r="I15" s="1">
        <f>IF(ISBLANK([1]Period_3!O13)=TRUE,"",[1]Period_3!O13)</f>
        <v>11</v>
      </c>
      <c r="J15" s="20">
        <v>1</v>
      </c>
      <c r="K15" s="14">
        <f>IF([1]Period_3!Q13="", NA(), [1]Period_3!Q13)</f>
        <v>2397</v>
      </c>
      <c r="L15" s="15">
        <f>IF([1]Period_3!R13="", NA(), [1]Period_3!R13)</f>
        <v>1647.5767599999999</v>
      </c>
      <c r="M15" s="15">
        <f>IF([1]Period_3!S13="", NA(), [1]Period_3!S13)</f>
        <v>2042</v>
      </c>
      <c r="N15" s="15">
        <f>IF([1]Period_3!T13="", NA(), [1]Period_3!T13)</f>
        <v>25</v>
      </c>
      <c r="O15" s="21">
        <f>IF([1]Period_3!V13="", NA(), [1]Period_3!V13)</f>
        <v>1378</v>
      </c>
      <c r="W15" s="31"/>
      <c r="AC15"/>
      <c r="AD15" s="17"/>
    </row>
    <row r="16" spans="2:31" ht="15" x14ac:dyDescent="0.25">
      <c r="C16" s="61">
        <v>0.95</v>
      </c>
      <c r="D16" s="14">
        <f>PERCENTILE([1]Period_3!Q3:Q33, 0.95)</f>
        <v>13509.5</v>
      </c>
      <c r="E16" s="15">
        <f>PERCENTILE([1]Period_3!R3:R33, 0.95)</f>
        <v>4480.3973299999998</v>
      </c>
      <c r="F16" s="15">
        <f>PERCENTILE([1]Period_3!S3:S33, 0.95)</f>
        <v>9196.5</v>
      </c>
      <c r="G16" s="15">
        <f>PERCENTILE([1]Period_3!T3:T33, 0.95)</f>
        <v>118</v>
      </c>
      <c r="H16" s="21">
        <f>PERCENTILE([1]Period_3!V3:V33, 0.95)</f>
        <v>5065</v>
      </c>
      <c r="I16" s="1">
        <f>IF(ISBLANK([1]Period_3!O14)=TRUE,"",[1]Period_3!O14)</f>
        <v>12</v>
      </c>
      <c r="J16" s="20">
        <v>1</v>
      </c>
      <c r="K16" s="14">
        <f>IF([1]Period_3!Q14="", NA(), [1]Period_3!Q14)</f>
        <v>1656</v>
      </c>
      <c r="L16" s="15">
        <f>IF([1]Period_3!R14="", NA(), [1]Period_3!R14)</f>
        <v>1529.3646200000001</v>
      </c>
      <c r="M16" s="15">
        <f>IF([1]Period_3!S14="", NA(), [1]Period_3!S14)</f>
        <v>1674</v>
      </c>
      <c r="N16" s="15">
        <f>IF([1]Period_3!T14="", NA(), [1]Period_3!T14)</f>
        <v>19</v>
      </c>
      <c r="O16" s="21">
        <f>IF([1]Period_3!V14="", NA(), [1]Period_3!V14)</f>
        <v>1202</v>
      </c>
      <c r="W16" s="31"/>
      <c r="AC16"/>
      <c r="AD16" s="17"/>
    </row>
    <row r="17" spans="2:30" ht="15" x14ac:dyDescent="0.25">
      <c r="C17" s="62">
        <v>0.75</v>
      </c>
      <c r="D17" s="14">
        <f>PERCENTILE([1]Period_3!Q3:Q33, 0.75)</f>
        <v>6315</v>
      </c>
      <c r="E17" s="15">
        <f>PERCENTILE([1]Period_3!R3:R33, 0.75)</f>
        <v>2107.3359949999999</v>
      </c>
      <c r="F17" s="15">
        <f>PERCENTILE([1]Period_3!S3:S33, 0.75)</f>
        <v>3834.5</v>
      </c>
      <c r="G17" s="15">
        <f>PERCENTILE([1]Period_3!T3:T33, 0.75)</f>
        <v>34.5</v>
      </c>
      <c r="H17" s="21">
        <f>PERCENTILE([1]Period_3!V3:V33, 0.75)</f>
        <v>1886</v>
      </c>
      <c r="I17" s="1">
        <f>IF(ISBLANK([1]Period_3!O15)=TRUE,"",[1]Period_3!O15)</f>
        <v>13</v>
      </c>
      <c r="J17" s="20">
        <v>1</v>
      </c>
      <c r="K17" s="14">
        <f>IF([1]Period_3!Q15="", NA(), [1]Period_3!Q15)</f>
        <v>1219</v>
      </c>
      <c r="L17" s="15">
        <f>IF([1]Period_3!R15="", NA(), [1]Period_3!R15)</f>
        <v>1275.8373300000001</v>
      </c>
      <c r="M17" s="15">
        <f>IF([1]Period_3!S15="", NA(), [1]Period_3!S15)</f>
        <v>1292</v>
      </c>
      <c r="N17" s="15">
        <f>IF([1]Period_3!T15="", NA(), [1]Period_3!T15)</f>
        <v>10</v>
      </c>
      <c r="O17" s="21">
        <f>IF([1]Period_3!V15="", NA(), [1]Period_3!V15)</f>
        <v>898</v>
      </c>
      <c r="W17" s="22"/>
      <c r="AC17"/>
      <c r="AD17" s="17"/>
    </row>
    <row r="18" spans="2:30" ht="15" x14ac:dyDescent="0.25">
      <c r="C18" s="62">
        <v>0.5</v>
      </c>
      <c r="D18" s="14">
        <f>PERCENTILE([1]Period_3!Q3:Q33, 0.5)</f>
        <v>-774</v>
      </c>
      <c r="E18" s="15">
        <f>PERCENTILE([1]Period_3!R3:R33, 0.5)</f>
        <v>490.57607000000002</v>
      </c>
      <c r="F18" s="15">
        <f>PERCENTILE([1]Period_3!S3:S33, 0.5)</f>
        <v>382</v>
      </c>
      <c r="G18" s="15">
        <f>PERCENTILE([1]Period_3!T3:T33, 0.5)</f>
        <v>1</v>
      </c>
      <c r="H18" s="21">
        <f>PERCENTILE([1]Period_3!V3:V33, 0.5)</f>
        <v>148</v>
      </c>
      <c r="I18" s="1">
        <f>IF(ISBLANK([1]Period_3!O16)=TRUE,"",[1]Period_3!O16)</f>
        <v>14</v>
      </c>
      <c r="J18" s="20">
        <v>1</v>
      </c>
      <c r="K18" s="14">
        <f>IF([1]Period_3!Q16="", NA(), [1]Period_3!Q16)</f>
        <v>449</v>
      </c>
      <c r="L18" s="15">
        <f>IF([1]Period_3!R16="", NA(), [1]Period_3!R16)</f>
        <v>1020.8905</v>
      </c>
      <c r="M18" s="15">
        <f>IF([1]Period_3!S16="", NA(), [1]Period_3!S16)</f>
        <v>954</v>
      </c>
      <c r="N18" s="15">
        <f>IF([1]Period_3!T16="", NA(), [1]Period_3!T16)</f>
        <v>7</v>
      </c>
      <c r="O18" s="21">
        <f>IF([1]Period_3!V16="", NA(), [1]Period_3!V16)</f>
        <v>540</v>
      </c>
      <c r="W18" s="22"/>
      <c r="AC18"/>
      <c r="AD18" s="17"/>
    </row>
    <row r="19" spans="2:30" ht="15" x14ac:dyDescent="0.25">
      <c r="C19" s="62">
        <v>0.25</v>
      </c>
      <c r="D19" s="14">
        <f>PERCENTILE([1]Period_3!Q3:Q33, 0.25)</f>
        <v>-7498</v>
      </c>
      <c r="E19" s="15">
        <f>PERCENTILE([1]Period_3!R3:R33, 0.25)</f>
        <v>-386.031115</v>
      </c>
      <c r="F19" s="15">
        <f>PERCENTILE([1]Period_3!S3:S33, 0.25)</f>
        <v>-2073</v>
      </c>
      <c r="G19" s="15">
        <f>PERCENTILE([1]Period_3!T3:T33, 0.25)</f>
        <v>-857</v>
      </c>
      <c r="H19" s="21">
        <f>PERCENTILE([1]Period_3!V3:V33, 0.25)</f>
        <v>-1514</v>
      </c>
      <c r="I19" s="1">
        <f>IF(ISBLANK([1]Period_3!O17)=TRUE,"",[1]Period_3!O17)</f>
        <v>15</v>
      </c>
      <c r="J19" s="20">
        <v>1</v>
      </c>
      <c r="K19" s="14">
        <f>IF([1]Period_3!Q17="", NA(), [1]Period_3!Q17)</f>
        <v>-299</v>
      </c>
      <c r="L19" s="15">
        <f>IF([1]Period_3!R17="", NA(), [1]Period_3!R17)</f>
        <v>909.20714999999996</v>
      </c>
      <c r="M19" s="15">
        <f>IF([1]Period_3!S17="", NA(), [1]Period_3!S17)</f>
        <v>561</v>
      </c>
      <c r="N19" s="15">
        <f>IF([1]Period_3!T17="", NA(), [1]Period_3!T17)</f>
        <v>4</v>
      </c>
      <c r="O19" s="21">
        <f>IF([1]Period_3!V17="", NA(), [1]Period_3!V17)</f>
        <v>393</v>
      </c>
      <c r="P19" s="23"/>
      <c r="W19" s="22"/>
      <c r="AC19"/>
      <c r="AD19" s="17"/>
    </row>
    <row r="20" spans="2:30" ht="15" x14ac:dyDescent="0.25">
      <c r="C20" s="61">
        <v>0.05</v>
      </c>
      <c r="D20" s="14">
        <f>PERCENTILE([1]Period_3!Q3:Q33, 0.05)</f>
        <v>-16572.5</v>
      </c>
      <c r="E20" s="15">
        <f>PERCENTILE([1]Period_3!R3:R33, 0.05)</f>
        <v>-2084.6792799999998</v>
      </c>
      <c r="F20" s="15">
        <f>PERCENTILE([1]Period_3!S3:S33, 0.05)</f>
        <v>-5228</v>
      </c>
      <c r="G20" s="15">
        <f>PERCENTILE([1]Period_3!T3:T33, 0.05)</f>
        <v>-6008.5</v>
      </c>
      <c r="H20" s="21">
        <f>PERCENTILE([1]Period_3!V3:V33, 0.05)</f>
        <v>-3920.5</v>
      </c>
      <c r="I20" s="1">
        <f>IF(ISBLANK([1]Period_3!O18)=TRUE,"",[1]Period_3!O18)</f>
        <v>16</v>
      </c>
      <c r="J20" s="20">
        <v>1</v>
      </c>
      <c r="K20" s="14">
        <f>IF([1]Period_3!Q18="", NA(), [1]Period_3!Q18)</f>
        <v>-774</v>
      </c>
      <c r="L20" s="15">
        <f>IF([1]Period_3!R18="", NA(), [1]Period_3!R18)</f>
        <v>490.57607000000002</v>
      </c>
      <c r="M20" s="15">
        <f>IF([1]Period_3!S18="", NA(), [1]Period_3!S18)</f>
        <v>382</v>
      </c>
      <c r="N20" s="15">
        <f>IF([1]Period_3!T18="", NA(), [1]Period_3!T18)</f>
        <v>1</v>
      </c>
      <c r="O20" s="21">
        <f>IF([1]Period_3!V18="", NA(), [1]Period_3!V18)</f>
        <v>148</v>
      </c>
      <c r="P20" s="23"/>
      <c r="W20" s="22"/>
      <c r="AC20"/>
      <c r="AD20" s="17"/>
    </row>
    <row r="21" spans="2:30" ht="15" x14ac:dyDescent="0.25">
      <c r="C21" s="63" t="s">
        <v>10</v>
      </c>
      <c r="D21" s="53">
        <f>MIN([1]Period_3!Q3:Q33)</f>
        <v>-31707</v>
      </c>
      <c r="E21" s="38">
        <f>MIN([1]Period_3!R3:R33)</f>
        <v>-3899.1872699999999</v>
      </c>
      <c r="F21" s="38">
        <f>MIN([1]Period_3!S3:S33)</f>
        <v>-8877</v>
      </c>
      <c r="G21" s="38">
        <f>MIN([1]Period_3!T3:T33)</f>
        <v>-13425</v>
      </c>
      <c r="H21" s="39">
        <f>MIN([1]Period_3!V3:V33)</f>
        <v>-7384</v>
      </c>
      <c r="I21" s="1">
        <f>IF(ISBLANK([1]Period_3!O19)=TRUE,"",[1]Period_3!O19)</f>
        <v>17</v>
      </c>
      <c r="J21" s="20">
        <v>1</v>
      </c>
      <c r="K21" s="14">
        <f>IF([1]Period_3!Q19="", NA(), [1]Period_3!Q19)</f>
        <v>-1578</v>
      </c>
      <c r="L21" s="15">
        <f>IF([1]Period_3!R19="", NA(), [1]Period_3!R19)</f>
        <v>186.71779000000001</v>
      </c>
      <c r="M21" s="15">
        <f>IF([1]Period_3!S19="", NA(), [1]Period_3!S19)</f>
        <v>-265</v>
      </c>
      <c r="N21" s="15">
        <f>IF([1]Period_3!T19="", NA(), [1]Period_3!T19)</f>
        <v>0</v>
      </c>
      <c r="O21" s="21">
        <f>IF([1]Period_3!V19="", NA(), [1]Period_3!V19)</f>
        <v>-59</v>
      </c>
      <c r="P21" s="23"/>
      <c r="W21" s="22"/>
      <c r="AC21"/>
      <c r="AD21" s="17"/>
    </row>
    <row r="22" spans="2:30" ht="15" x14ac:dyDescent="0.25">
      <c r="C22" s="64" t="s">
        <v>11</v>
      </c>
      <c r="D22" s="60">
        <f>AVERAGE([1]Period_3!Q3:Q33)</f>
        <v>-1283.8064516129032</v>
      </c>
      <c r="E22" s="36">
        <f>AVERAGE([1]Period_3!R3:R33)</f>
        <v>903.72742806451686</v>
      </c>
      <c r="F22" s="36">
        <f>AVERAGE([1]Period_3!S3:S33)</f>
        <v>971.12903225806451</v>
      </c>
      <c r="G22" s="36">
        <f>AVERAGE([1]Period_3!T3:T33)</f>
        <v>-1184.3870967741937</v>
      </c>
      <c r="H22" s="16">
        <f>AVERAGE([1]Period_3!V3:V33)</f>
        <v>297.16129032258067</v>
      </c>
      <c r="I22" s="1">
        <f>IF(ISBLANK([1]Period_3!O20)=TRUE,"",[1]Period_3!O20)</f>
        <v>18</v>
      </c>
      <c r="J22" s="20">
        <v>1</v>
      </c>
      <c r="K22" s="14">
        <f>IF([1]Period_3!Q20="", NA(), [1]Period_3!Q20)</f>
        <v>-2734</v>
      </c>
      <c r="L22" s="15">
        <f>IF([1]Period_3!R20="", NA(), [1]Period_3!R20)</f>
        <v>-50.643999999999998</v>
      </c>
      <c r="M22" s="15">
        <f>IF([1]Period_3!S20="", NA(), [1]Period_3!S20)</f>
        <v>-614</v>
      </c>
      <c r="N22" s="15">
        <f>IF([1]Period_3!T20="", NA(), [1]Period_3!T20)</f>
        <v>-2</v>
      </c>
      <c r="O22" s="21">
        <f>IF([1]Period_3!V20="", NA(), [1]Period_3!V20)</f>
        <v>-325</v>
      </c>
      <c r="P22" s="23"/>
      <c r="W22" s="22"/>
      <c r="AC22"/>
      <c r="AD22" s="17"/>
    </row>
    <row r="23" spans="2:30" ht="15" x14ac:dyDescent="0.25">
      <c r="C23" s="64" t="s">
        <v>12</v>
      </c>
      <c r="D23" s="53">
        <f>STDEV([1]Period_3!Q3:Q33)</f>
        <v>10737.940952278685</v>
      </c>
      <c r="E23" s="38">
        <f>STDEV([1]Period_3!R3:R33)</f>
        <v>2279.232738316015</v>
      </c>
      <c r="F23" s="38">
        <f>STDEV([1]Period_3!S3:S33)</f>
        <v>5121.2171583321579</v>
      </c>
      <c r="G23" s="38">
        <f>STDEV([1]Period_3!T3:T33)</f>
        <v>2836.7426587246077</v>
      </c>
      <c r="H23" s="39">
        <f>STDEV([1]Period_3!V3:V33)</f>
        <v>3022.1055253666464</v>
      </c>
      <c r="I23" s="1">
        <f>IF(ISBLANK([1]Period_3!O21)=TRUE,"",[1]Period_3!O21)</f>
        <v>19</v>
      </c>
      <c r="J23" s="20">
        <v>1</v>
      </c>
      <c r="K23" s="14">
        <f>IF([1]Period_3!Q21="", NA(), [1]Period_3!Q21)</f>
        <v>-3666</v>
      </c>
      <c r="L23" s="15">
        <f>IF([1]Period_3!R21="", NA(), [1]Period_3!R21)</f>
        <v>-74.5</v>
      </c>
      <c r="M23" s="15">
        <f>IF([1]Period_3!S21="", NA(), [1]Period_3!S21)</f>
        <v>-694</v>
      </c>
      <c r="N23" s="15">
        <f>IF([1]Period_3!T21="", NA(), [1]Period_3!T21)</f>
        <v>-4</v>
      </c>
      <c r="O23" s="21">
        <f>IF([1]Period_3!V21="", NA(), [1]Period_3!V21)</f>
        <v>-418</v>
      </c>
      <c r="P23" s="23"/>
      <c r="Q23" s="40"/>
      <c r="R23" s="23"/>
      <c r="S23" s="23"/>
      <c r="T23" s="23"/>
      <c r="U23" s="23"/>
      <c r="W23" s="22"/>
      <c r="X23" s="41"/>
      <c r="Y23" s="41"/>
      <c r="Z23" s="41"/>
      <c r="AA23" s="42"/>
      <c r="AC23"/>
      <c r="AD23" s="17"/>
    </row>
    <row r="24" spans="2:30" ht="12.75" customHeight="1" x14ac:dyDescent="0.25">
      <c r="C24" s="65" t="s">
        <v>13</v>
      </c>
      <c r="D24" s="66">
        <v>0.45161290322580644</v>
      </c>
      <c r="E24" s="67">
        <v>0.54838709677419351</v>
      </c>
      <c r="F24" s="67">
        <v>0.5161290322580645</v>
      </c>
      <c r="G24" s="67">
        <v>0.54838709677419351</v>
      </c>
      <c r="H24" s="68">
        <v>0.5161290322580645</v>
      </c>
      <c r="I24" s="1">
        <f>IF(ISBLANK([1]Period_3!O22)=TRUE,"",[1]Period_3!O22)</f>
        <v>20</v>
      </c>
      <c r="J24" s="20">
        <v>1</v>
      </c>
      <c r="K24" s="14">
        <f>IF([1]Period_3!Q22="", NA(), [1]Period_3!Q22)</f>
        <v>-4378</v>
      </c>
      <c r="L24" s="15">
        <f>IF([1]Period_3!R22="", NA(), [1]Period_3!R22)</f>
        <v>-153.33766</v>
      </c>
      <c r="M24" s="15">
        <f>IF([1]Period_3!S22="", NA(), [1]Period_3!S22)</f>
        <v>-957</v>
      </c>
      <c r="N24" s="15">
        <f>IF([1]Period_3!T22="", NA(), [1]Period_3!T22)</f>
        <v>-9</v>
      </c>
      <c r="O24" s="21">
        <f>IF([1]Period_3!V22="", NA(), [1]Period_3!V22)</f>
        <v>-559</v>
      </c>
      <c r="P24" s="23"/>
      <c r="Q24" s="2" t="str">
        <f>"Figure 2 - Distribution of daily MOS quantities (1 "&amp;[1]DataSheet!E3&amp;" to "&amp;[1]Inputs!Q7&amp;" "&amp;[1]DataSheet!E3&amp;" "&amp;[1]Inputs!N7&amp;")"</f>
        <v>Figure 2 - Distribution of daily MOS quantities (1 August to 31 August 2016)</v>
      </c>
      <c r="R24" s="2"/>
      <c r="S24" s="2"/>
      <c r="T24" s="2"/>
      <c r="U24" s="2"/>
      <c r="V24" s="2"/>
      <c r="W24" s="2"/>
      <c r="X24" s="41"/>
      <c r="Y24" s="41"/>
      <c r="Z24" s="41"/>
      <c r="AA24" s="42"/>
      <c r="AC24"/>
      <c r="AD24" s="17"/>
    </row>
    <row r="25" spans="2:30" ht="15" customHeight="1" x14ac:dyDescent="0.25">
      <c r="C25" s="69" t="s">
        <v>14</v>
      </c>
      <c r="D25" s="70">
        <f>1-D24</f>
        <v>0.54838709677419351</v>
      </c>
      <c r="E25" s="71">
        <f t="shared" ref="E25:H25" si="0">1-E24</f>
        <v>0.45161290322580649</v>
      </c>
      <c r="F25" s="71">
        <f t="shared" si="0"/>
        <v>0.4838709677419355</v>
      </c>
      <c r="G25" s="71">
        <f t="shared" si="0"/>
        <v>0.45161290322580649</v>
      </c>
      <c r="H25" s="72">
        <f t="shared" si="0"/>
        <v>0.4838709677419355</v>
      </c>
      <c r="I25" s="1">
        <f>IF(ISBLANK([1]Period_3!O23)=TRUE,"",[1]Period_3!O23)</f>
        <v>21</v>
      </c>
      <c r="J25" s="20">
        <v>1</v>
      </c>
      <c r="K25" s="14">
        <f>IF([1]Period_3!Q23="", NA(), [1]Period_3!Q23)</f>
        <v>-5426</v>
      </c>
      <c r="L25" s="15">
        <f>IF([1]Period_3!R23="", NA(), [1]Period_3!R23)</f>
        <v>-180.59375</v>
      </c>
      <c r="M25" s="15">
        <f>IF([1]Period_3!S23="", NA(), [1]Period_3!S23)</f>
        <v>-1321</v>
      </c>
      <c r="N25" s="15">
        <f>IF([1]Period_3!T23="", NA(), [1]Period_3!T23)</f>
        <v>-83</v>
      </c>
      <c r="O25" s="21">
        <f>IF([1]Period_3!V23="", NA(), [1]Period_3!V23)</f>
        <v>-636</v>
      </c>
      <c r="P25" s="23"/>
      <c r="Q25" s="2"/>
      <c r="R25" s="2"/>
      <c r="S25" s="2"/>
      <c r="T25" s="2"/>
      <c r="U25" s="2"/>
      <c r="V25" s="2"/>
      <c r="W25" s="2"/>
      <c r="X25" s="41"/>
      <c r="Y25" s="41"/>
      <c r="Z25" s="41"/>
      <c r="AA25" s="42"/>
      <c r="AC25"/>
      <c r="AD25" s="17"/>
    </row>
    <row r="26" spans="2:30" ht="15" x14ac:dyDescent="0.25">
      <c r="I26" s="1">
        <f>IF(ISBLANK([1]Period_3!O24)=TRUE,"",[1]Period_3!O24)</f>
        <v>22</v>
      </c>
      <c r="J26" s="20">
        <v>1</v>
      </c>
      <c r="K26" s="14">
        <f>IF([1]Period_3!Q24="", NA(), [1]Period_3!Q24)</f>
        <v>-6454</v>
      </c>
      <c r="L26" s="15">
        <f>IF([1]Period_3!R24="", NA(), [1]Period_3!R24)</f>
        <v>-220.69749999999999</v>
      </c>
      <c r="M26" s="15">
        <f>IF([1]Period_3!S24="", NA(), [1]Period_3!S24)</f>
        <v>-1580</v>
      </c>
      <c r="N26" s="15">
        <f>IF([1]Period_3!T24="", NA(), [1]Period_3!T24)</f>
        <v>-347</v>
      </c>
      <c r="O26" s="21">
        <f>IF([1]Period_3!V24="", NA(), [1]Period_3!V24)</f>
        <v>-898</v>
      </c>
      <c r="P26" s="23"/>
      <c r="Q26" s="23"/>
      <c r="R26" s="23"/>
      <c r="S26" s="23"/>
      <c r="T26" s="23"/>
      <c r="U26" s="23"/>
      <c r="V26" s="22"/>
      <c r="W26" s="22"/>
      <c r="X26" s="41"/>
      <c r="Y26" s="41"/>
      <c r="Z26" s="41"/>
      <c r="AA26" s="42"/>
      <c r="AC26"/>
      <c r="AD26" s="17"/>
    </row>
    <row r="27" spans="2:30" ht="15" x14ac:dyDescent="0.25">
      <c r="C27" s="49"/>
      <c r="D27" s="49"/>
      <c r="E27" s="49"/>
      <c r="F27" s="49"/>
      <c r="G27" s="49"/>
      <c r="H27" s="49"/>
      <c r="I27" s="1">
        <f>IF(ISBLANK([1]Period_3!O25)=TRUE,"",[1]Period_3!O25)</f>
        <v>23</v>
      </c>
      <c r="J27" s="20">
        <v>1</v>
      </c>
      <c r="K27" s="14">
        <f>IF([1]Period_3!Q25="", NA(), [1]Period_3!Q25)</f>
        <v>-7040</v>
      </c>
      <c r="L27" s="15">
        <f>IF([1]Period_3!R25="", NA(), [1]Period_3!R25)</f>
        <v>-332.06200000000001</v>
      </c>
      <c r="M27" s="15">
        <f>IF([1]Period_3!S25="", NA(), [1]Period_3!S25)</f>
        <v>-1972</v>
      </c>
      <c r="N27" s="15">
        <f>IF([1]Period_3!T25="", NA(), [1]Period_3!T25)</f>
        <v>-691</v>
      </c>
      <c r="O27" s="21">
        <f>IF([1]Period_3!V25="", NA(), [1]Period_3!V25)</f>
        <v>-1405</v>
      </c>
      <c r="P27" s="23"/>
      <c r="Q27" s="23"/>
      <c r="R27" s="23"/>
      <c r="S27" s="23"/>
      <c r="T27" s="23"/>
      <c r="U27" s="23"/>
      <c r="V27" s="22"/>
      <c r="W27" s="22"/>
      <c r="X27" s="41"/>
      <c r="Y27" s="41"/>
      <c r="Z27" s="41"/>
      <c r="AA27" s="42"/>
      <c r="AC27"/>
      <c r="AD27" s="17"/>
    </row>
    <row r="28" spans="2:30" ht="15" x14ac:dyDescent="0.25">
      <c r="C28" s="49"/>
      <c r="D28" s="49"/>
      <c r="E28" s="49"/>
      <c r="F28" s="49"/>
      <c r="G28" s="49"/>
      <c r="H28" s="49"/>
      <c r="I28" s="1">
        <f>IF(ISBLANK([1]Period_3!O26)=TRUE,"",[1]Period_3!O26)</f>
        <v>24</v>
      </c>
      <c r="J28" s="20">
        <v>1</v>
      </c>
      <c r="K28" s="14">
        <f>IF([1]Period_3!Q26="", NA(), [1]Period_3!Q26)</f>
        <v>-7956</v>
      </c>
      <c r="L28" s="15">
        <f>IF([1]Period_3!R26="", NA(), [1]Period_3!R26)</f>
        <v>-440.00022999999999</v>
      </c>
      <c r="M28" s="15">
        <f>IF([1]Period_3!S26="", NA(), [1]Period_3!S26)</f>
        <v>-2174</v>
      </c>
      <c r="N28" s="15">
        <f>IF([1]Period_3!T26="", NA(), [1]Period_3!T26)</f>
        <v>-1023</v>
      </c>
      <c r="O28" s="21">
        <f>IF([1]Period_3!V26="", NA(), [1]Period_3!V26)</f>
        <v>-1623</v>
      </c>
      <c r="P28" s="23"/>
      <c r="X28" s="41"/>
      <c r="Y28" s="41"/>
      <c r="Z28" s="41"/>
      <c r="AA28" s="42"/>
      <c r="AC28"/>
      <c r="AD28" s="17"/>
    </row>
    <row r="29" spans="2:30" ht="15" x14ac:dyDescent="0.25">
      <c r="I29" s="1">
        <f>IF(ISBLANK([1]Period_3!O27)=TRUE,"",[1]Period_3!O27)</f>
        <v>25</v>
      </c>
      <c r="J29" s="20">
        <v>1</v>
      </c>
      <c r="K29" s="14">
        <f>IF([1]Period_3!Q27="", NA(), [1]Period_3!Q27)</f>
        <v>-8395</v>
      </c>
      <c r="L29" s="15">
        <f>IF([1]Period_3!R27="", NA(), [1]Period_3!R27)</f>
        <v>-574.03905999999995</v>
      </c>
      <c r="M29" s="15">
        <f>IF([1]Period_3!S27="", NA(), [1]Period_3!S27)</f>
        <v>-2974</v>
      </c>
      <c r="N29" s="15">
        <f>IF([1]Period_3!T27="", NA(), [1]Period_3!T27)</f>
        <v>-1439</v>
      </c>
      <c r="O29" s="21">
        <f>IF([1]Period_3!V27="", NA(), [1]Period_3!V27)</f>
        <v>-1805</v>
      </c>
      <c r="P29" s="23"/>
      <c r="Q29" s="23"/>
      <c r="R29" s="23"/>
      <c r="S29" s="23"/>
      <c r="T29" s="23"/>
      <c r="U29" s="23"/>
      <c r="V29" s="22"/>
      <c r="W29" s="22"/>
      <c r="X29" s="41"/>
      <c r="Y29" s="41"/>
      <c r="Z29" s="41"/>
      <c r="AA29" s="42"/>
      <c r="AC29"/>
      <c r="AD29" s="17"/>
    </row>
    <row r="30" spans="2:30" ht="15" x14ac:dyDescent="0.25">
      <c r="B30" s="50"/>
      <c r="I30" s="1">
        <f>IF(ISBLANK([1]Period_3!O28)=TRUE,"",[1]Period_3!O28)</f>
        <v>26</v>
      </c>
      <c r="J30" s="20">
        <v>1</v>
      </c>
      <c r="K30" s="14">
        <f>IF([1]Period_3!Q28="", NA(), [1]Period_3!Q28)</f>
        <v>-9614</v>
      </c>
      <c r="L30" s="15">
        <f>IF([1]Period_3!R28="", NA(), [1]Period_3!R28)</f>
        <v>-714.25</v>
      </c>
      <c r="M30" s="15">
        <f>IF([1]Period_3!S28="", NA(), [1]Period_3!S28)</f>
        <v>-3284</v>
      </c>
      <c r="N30" s="15">
        <f>IF([1]Period_3!T28="", NA(), [1]Period_3!T28)</f>
        <v>-1713</v>
      </c>
      <c r="O30" s="21">
        <f>IF([1]Period_3!V28="", NA(), [1]Period_3!V28)</f>
        <v>-2139</v>
      </c>
      <c r="P30" s="23"/>
      <c r="Q30" s="23"/>
      <c r="R30" s="23"/>
      <c r="S30" s="23"/>
      <c r="T30" s="23"/>
      <c r="U30" s="23"/>
      <c r="V30" s="22"/>
      <c r="W30" s="22"/>
      <c r="X30" s="41"/>
      <c r="Y30" s="41"/>
      <c r="Z30" s="41"/>
      <c r="AA30" s="42"/>
      <c r="AC30"/>
      <c r="AD30" s="17"/>
    </row>
    <row r="31" spans="2:30" ht="15" x14ac:dyDescent="0.25">
      <c r="B31" s="50"/>
      <c r="I31" s="1">
        <f>IF(ISBLANK([1]Period_3!O29)=TRUE,"",[1]Period_3!O29)</f>
        <v>27</v>
      </c>
      <c r="J31" s="20">
        <v>1</v>
      </c>
      <c r="K31" s="15">
        <f>IF([1]Period_3!Q29="", NA(), [1]Period_3!Q29)</f>
        <v>-10974</v>
      </c>
      <c r="L31" s="15">
        <f>IF([1]Period_3!R29="", NA(), [1]Period_3!R29)</f>
        <v>-1005.5702</v>
      </c>
      <c r="M31" s="15">
        <f>IF([1]Period_3!S29="", NA(), [1]Period_3!S29)</f>
        <v>-3657</v>
      </c>
      <c r="N31" s="15">
        <f>IF([1]Period_3!T29="", NA(), [1]Period_3!T29)</f>
        <v>-2590</v>
      </c>
      <c r="O31" s="21">
        <f>IF([1]Period_3!V29="", NA(), [1]Period_3!V29)</f>
        <v>-2406</v>
      </c>
      <c r="P31" s="23"/>
      <c r="Q31" s="23"/>
      <c r="R31" s="23"/>
      <c r="S31" s="23"/>
      <c r="T31" s="23"/>
      <c r="U31" s="23"/>
      <c r="V31" s="22"/>
      <c r="W31" s="22"/>
      <c r="X31" s="41"/>
      <c r="Y31" s="41"/>
      <c r="Z31" s="41"/>
      <c r="AA31" s="42"/>
      <c r="AC31"/>
      <c r="AD31" s="17"/>
    </row>
    <row r="32" spans="2:30" ht="15" x14ac:dyDescent="0.25">
      <c r="B32" s="50"/>
      <c r="I32" s="1">
        <f>IF(ISBLANK([1]Period_3!O30)=TRUE,"",[1]Period_3!O30)</f>
        <v>28</v>
      </c>
      <c r="J32" s="20">
        <v>1</v>
      </c>
      <c r="K32" s="15">
        <f>IF([1]Period_3!Q30="", NA(), [1]Period_3!Q30)</f>
        <v>-13279</v>
      </c>
      <c r="L32" s="15">
        <f>IF([1]Period_3!R30="", NA(), [1]Period_3!R30)</f>
        <v>-1406.3147100000001</v>
      </c>
      <c r="M32" s="15">
        <f>IF([1]Period_3!S30="", NA(), [1]Period_3!S30)</f>
        <v>-4095</v>
      </c>
      <c r="N32" s="15">
        <f>IF([1]Period_3!T30="", NA(), [1]Period_3!T30)</f>
        <v>-4283</v>
      </c>
      <c r="O32" s="21">
        <f>IF([1]Period_3!V30="", NA(), [1]Period_3!V30)</f>
        <v>-2786</v>
      </c>
      <c r="P32" s="23"/>
      <c r="Q32" s="23"/>
      <c r="R32" s="23"/>
      <c r="S32" s="23"/>
      <c r="T32" s="23"/>
      <c r="U32" s="23"/>
      <c r="V32" s="22"/>
      <c r="W32" s="22"/>
      <c r="X32" s="41"/>
      <c r="Y32" s="41"/>
      <c r="Z32" s="41"/>
      <c r="AA32" s="42"/>
      <c r="AC32"/>
      <c r="AD32" s="17"/>
    </row>
    <row r="33" spans="2:30" ht="15" x14ac:dyDescent="0.25">
      <c r="B33" s="50"/>
      <c r="I33" s="1">
        <f>IF(ISBLANK([1]Period_3!O31)=TRUE,"",[1]Period_3!O31)</f>
        <v>29</v>
      </c>
      <c r="J33" s="20">
        <v>1</v>
      </c>
      <c r="K33" s="15">
        <f>IF([1]Period_3!Q31="", NA(), [1]Period_3!Q31)</f>
        <v>-14894</v>
      </c>
      <c r="L33" s="15">
        <f>IF([1]Period_3!R31="", NA(), [1]Period_3!R31)</f>
        <v>-1880.00784</v>
      </c>
      <c r="M33" s="15">
        <f>IF([1]Period_3!S31="", NA(), [1]Period_3!S31)</f>
        <v>-4740</v>
      </c>
      <c r="N33" s="15">
        <f>IF([1]Period_3!T31="", NA(), [1]Period_3!T31)</f>
        <v>-5434</v>
      </c>
      <c r="O33" s="21">
        <f>IF([1]Period_3!V31="", NA(), [1]Period_3!V31)</f>
        <v>-3580</v>
      </c>
      <c r="P33" s="23"/>
      <c r="Q33" s="23"/>
      <c r="R33" s="23"/>
      <c r="S33" s="23"/>
      <c r="T33" s="23"/>
      <c r="U33" s="23"/>
      <c r="V33" s="22"/>
      <c r="W33" s="22"/>
      <c r="X33" s="41"/>
      <c r="Y33" s="41"/>
      <c r="Z33" s="41"/>
      <c r="AA33" s="42"/>
      <c r="AC33"/>
      <c r="AD33" s="17"/>
    </row>
    <row r="34" spans="2:30" ht="15" x14ac:dyDescent="0.25">
      <c r="B34" s="50"/>
      <c r="I34" s="1">
        <f>IF(ISBLANK([1]Period_3!O32)=TRUE,"",[1]Period_3!O32)</f>
        <v>30</v>
      </c>
      <c r="J34" s="20">
        <v>1</v>
      </c>
      <c r="K34" s="15">
        <f>IF([1]Period_3!Q32="", NA(), [1]Period_3!Q32)</f>
        <v>-18251</v>
      </c>
      <c r="L34" s="15">
        <f>IF([1]Period_3!R32="", NA(), [1]Period_3!R32)</f>
        <v>-2289.3507199999999</v>
      </c>
      <c r="M34" s="15">
        <f>IF([1]Period_3!S32="", NA(), [1]Period_3!S32)</f>
        <v>-5716</v>
      </c>
      <c r="N34" s="15">
        <f>IF([1]Period_3!T32="", NA(), [1]Period_3!T32)</f>
        <v>-6583</v>
      </c>
      <c r="O34" s="21">
        <f>IF([1]Period_3!V32="", NA(), [1]Period_3!V32)</f>
        <v>-4261</v>
      </c>
      <c r="P34" s="23"/>
      <c r="Q34" s="23"/>
      <c r="R34" s="23"/>
      <c r="S34" s="23"/>
      <c r="T34" s="23"/>
      <c r="U34" s="23"/>
      <c r="V34" s="22"/>
      <c r="W34" s="22"/>
      <c r="X34" s="41"/>
      <c r="Y34" s="41"/>
      <c r="Z34" s="41"/>
      <c r="AA34" s="42"/>
      <c r="AC34"/>
      <c r="AD34" s="17"/>
    </row>
    <row r="35" spans="2:30" ht="15" x14ac:dyDescent="0.25">
      <c r="B35" s="50"/>
      <c r="I35" s="1">
        <f>IF(ISBLANK([1]Period_3!O33)=TRUE,"",[1]Period_3!O33)</f>
        <v>31</v>
      </c>
      <c r="J35" s="73">
        <v>1</v>
      </c>
      <c r="K35" s="38">
        <f>IF([1]Period_3!Q33="", NA(), [1]Period_3!Q33)</f>
        <v>-31707</v>
      </c>
      <c r="L35" s="38">
        <f>IF([1]Period_3!R33="", NA(), [1]Period_3!R33)</f>
        <v>-3899.1872699999999</v>
      </c>
      <c r="M35" s="38">
        <f>IF([1]Period_3!S33="", NA(), [1]Period_3!S33)</f>
        <v>-8877</v>
      </c>
      <c r="N35" s="38">
        <f>IF([1]Period_3!T33="", NA(), [1]Period_3!T33)</f>
        <v>-13425</v>
      </c>
      <c r="O35" s="39">
        <f>IF([1]Period_3!V33="", NA(), [1]Period_3!V33)</f>
        <v>-7384</v>
      </c>
      <c r="P35" s="23"/>
      <c r="Q35" s="23"/>
      <c r="R35" s="23"/>
      <c r="S35" s="23"/>
      <c r="T35" s="23"/>
      <c r="U35" s="23"/>
      <c r="V35" s="22"/>
      <c r="W35" s="22"/>
      <c r="X35" s="41"/>
      <c r="Y35" s="41"/>
      <c r="Z35" s="41"/>
      <c r="AA35" s="42"/>
      <c r="AC35"/>
      <c r="AD35" s="17"/>
    </row>
    <row r="36" spans="2:30" ht="15" x14ac:dyDescent="0.25">
      <c r="B36" s="50"/>
      <c r="I36" s="54"/>
      <c r="P36" s="54"/>
      <c r="Q36" s="54"/>
      <c r="R36" s="54"/>
      <c r="S36" s="54"/>
      <c r="T36" s="54"/>
      <c r="U36" s="54"/>
      <c r="V36" s="22"/>
      <c r="W36" s="22"/>
      <c r="X36" s="41"/>
      <c r="Y36" s="41"/>
      <c r="Z36" s="41"/>
      <c r="AA36" s="42"/>
      <c r="AC36"/>
      <c r="AD36" s="17"/>
    </row>
    <row r="37" spans="2:30" ht="15" x14ac:dyDescent="0.25">
      <c r="B37" s="50"/>
      <c r="I37" s="54"/>
      <c r="P37" s="54"/>
      <c r="Q37" s="54"/>
      <c r="R37" s="54"/>
      <c r="S37" s="54"/>
      <c r="T37" s="54"/>
      <c r="U37" s="54"/>
      <c r="V37" s="22"/>
      <c r="W37" s="22"/>
      <c r="X37" s="41"/>
      <c r="Y37" s="41"/>
      <c r="Z37" s="41"/>
      <c r="AA37" s="42"/>
      <c r="AC37"/>
      <c r="AD37" s="17"/>
    </row>
    <row r="38" spans="2:30" ht="15" x14ac:dyDescent="0.25">
      <c r="B38" s="50"/>
      <c r="I38" s="22"/>
      <c r="P38" s="22"/>
      <c r="Q38" s="22"/>
      <c r="R38" s="22"/>
      <c r="S38" s="22"/>
      <c r="T38" s="22"/>
      <c r="U38" s="22"/>
      <c r="V38" s="22"/>
      <c r="W38" s="22"/>
      <c r="X38" s="41"/>
      <c r="Y38" s="41"/>
      <c r="Z38" s="41"/>
      <c r="AA38" s="42"/>
      <c r="AC38"/>
      <c r="AD38" s="17"/>
    </row>
    <row r="39" spans="2:30" ht="15" x14ac:dyDescent="0.25">
      <c r="B39" s="50"/>
      <c r="I39" s="55"/>
      <c r="P39" s="55"/>
      <c r="Q39" s="55"/>
      <c r="R39" s="55"/>
      <c r="S39" s="55"/>
      <c r="T39" s="55"/>
      <c r="U39" s="55"/>
      <c r="V39" s="22"/>
      <c r="W39" s="22"/>
      <c r="X39" s="41"/>
      <c r="Y39" s="41"/>
      <c r="Z39" s="41"/>
      <c r="AA39" s="42"/>
      <c r="AC39"/>
      <c r="AD39" s="17"/>
    </row>
    <row r="40" spans="2:30" ht="15" x14ac:dyDescent="0.25">
      <c r="B40" s="50"/>
      <c r="I40" s="56"/>
      <c r="P40" s="56"/>
      <c r="Q40" s="56"/>
      <c r="R40" s="56"/>
      <c r="S40" s="56"/>
      <c r="T40" s="56"/>
      <c r="U40" s="56"/>
      <c r="V40" s="22"/>
      <c r="W40" s="22"/>
      <c r="X40" s="41"/>
      <c r="Y40" s="41"/>
      <c r="Z40" s="41"/>
      <c r="AA40" s="42"/>
      <c r="AC40"/>
      <c r="AD40" s="17"/>
    </row>
    <row r="41" spans="2:30" ht="15" x14ac:dyDescent="0.25">
      <c r="B41" s="50"/>
      <c r="I41" s="56"/>
      <c r="P41" s="56"/>
      <c r="Q41" s="56"/>
      <c r="R41" s="56"/>
      <c r="S41" s="56"/>
      <c r="T41" s="56"/>
      <c r="U41" s="56"/>
      <c r="V41" s="22"/>
      <c r="W41" s="22"/>
      <c r="X41" s="41"/>
      <c r="Y41" s="41"/>
      <c r="Z41" s="41"/>
      <c r="AA41" s="42"/>
      <c r="AC41"/>
      <c r="AD41" s="17"/>
    </row>
    <row r="42" spans="2:30" ht="15" x14ac:dyDescent="0.25">
      <c r="B42" s="50"/>
      <c r="I42" s="56"/>
      <c r="P42" s="56"/>
      <c r="Q42" s="56"/>
      <c r="R42" s="56"/>
      <c r="S42" s="56"/>
      <c r="T42" s="56"/>
      <c r="U42" s="56"/>
      <c r="V42" s="22"/>
      <c r="W42" s="22"/>
      <c r="X42" s="41"/>
      <c r="Y42" s="41"/>
      <c r="Z42" s="41"/>
      <c r="AA42" s="42"/>
      <c r="AC42"/>
      <c r="AD42" s="17"/>
    </row>
    <row r="43" spans="2:30" ht="15" x14ac:dyDescent="0.25">
      <c r="I43" s="56"/>
      <c r="P43" s="56"/>
      <c r="Q43" s="56"/>
      <c r="R43" s="56"/>
      <c r="S43" s="56"/>
      <c r="T43" s="56"/>
      <c r="U43" s="56"/>
      <c r="V43" s="22"/>
      <c r="W43" s="22"/>
      <c r="X43" s="41"/>
      <c r="Y43" s="41"/>
      <c r="Z43" s="41"/>
      <c r="AA43" s="42"/>
      <c r="AC43"/>
      <c r="AD43" s="17"/>
    </row>
    <row r="44" spans="2:30" ht="15" x14ac:dyDescent="0.25">
      <c r="I44" s="56"/>
      <c r="P44" s="56"/>
      <c r="Q44" s="56"/>
      <c r="R44" s="56"/>
      <c r="S44" s="56"/>
      <c r="T44" s="56"/>
      <c r="U44" s="56"/>
      <c r="V44" s="22"/>
      <c r="W44" s="22"/>
      <c r="X44" s="41"/>
      <c r="Y44" s="41"/>
      <c r="Z44" s="41"/>
      <c r="AA44" s="42"/>
      <c r="AC44"/>
      <c r="AD44" s="17"/>
    </row>
    <row r="45" spans="2:30" ht="15" x14ac:dyDescent="0.25">
      <c r="I45" s="56"/>
      <c r="P45" s="56"/>
      <c r="Q45" s="56"/>
      <c r="R45" s="56"/>
      <c r="S45" s="56"/>
      <c r="T45" s="56"/>
      <c r="U45" s="56"/>
      <c r="V45" s="22"/>
      <c r="W45" s="22"/>
      <c r="X45" s="41"/>
      <c r="Y45" s="41"/>
      <c r="Z45" s="41"/>
      <c r="AA45" s="42"/>
      <c r="AC45"/>
      <c r="AD45" s="17"/>
    </row>
    <row r="46" spans="2:30" ht="15" x14ac:dyDescent="0.25">
      <c r="I46" s="56"/>
      <c r="P46" s="56"/>
      <c r="Q46" s="56"/>
      <c r="R46" s="56"/>
      <c r="S46" s="56"/>
      <c r="T46" s="56"/>
      <c r="U46" s="56"/>
      <c r="V46" s="22"/>
      <c r="W46" s="22"/>
      <c r="X46" s="41"/>
      <c r="Y46" s="41"/>
      <c r="Z46" s="41"/>
      <c r="AA46" s="42"/>
      <c r="AC46"/>
      <c r="AD46" s="17"/>
    </row>
    <row r="47" spans="2:30" ht="15" x14ac:dyDescent="0.25">
      <c r="I47" s="56"/>
      <c r="P47" s="56"/>
      <c r="Q47" s="56"/>
      <c r="R47" s="56"/>
      <c r="S47" s="56"/>
      <c r="T47" s="56"/>
      <c r="U47" s="56"/>
      <c r="V47" s="22"/>
      <c r="W47" s="22"/>
      <c r="X47" s="41"/>
      <c r="Y47" s="41"/>
      <c r="Z47" s="41"/>
      <c r="AA47" s="42"/>
      <c r="AC47"/>
      <c r="AD47" s="17"/>
    </row>
    <row r="48" spans="2:30" ht="15" x14ac:dyDescent="0.25">
      <c r="I48" s="56"/>
      <c r="P48" s="56"/>
      <c r="Q48" s="56"/>
      <c r="R48" s="56"/>
      <c r="S48" s="56"/>
      <c r="T48" s="56"/>
      <c r="U48" s="56"/>
      <c r="V48" s="22"/>
      <c r="W48" s="22"/>
      <c r="X48" s="41"/>
      <c r="Y48" s="41"/>
      <c r="Z48" s="41"/>
      <c r="AA48" s="42"/>
      <c r="AC48"/>
      <c r="AD48" s="17"/>
    </row>
    <row r="49" spans="9:30" ht="15" x14ac:dyDescent="0.25">
      <c r="I49" s="56"/>
      <c r="P49" s="56"/>
      <c r="Q49" s="56"/>
      <c r="R49" s="56"/>
      <c r="S49" s="56"/>
      <c r="T49" s="56"/>
      <c r="U49" s="56"/>
      <c r="V49" s="22"/>
      <c r="W49" s="22"/>
      <c r="X49" s="41"/>
      <c r="Y49" s="41"/>
      <c r="Z49" s="41"/>
      <c r="AA49" s="42"/>
      <c r="AC49"/>
      <c r="AD49" s="17"/>
    </row>
    <row r="50" spans="9:30" ht="15" x14ac:dyDescent="0.25">
      <c r="I50" s="56"/>
      <c r="P50" s="56"/>
      <c r="Q50" s="56"/>
      <c r="R50" s="56"/>
      <c r="S50" s="56"/>
      <c r="T50" s="56"/>
      <c r="U50" s="56"/>
      <c r="V50" s="22"/>
      <c r="W50" s="22"/>
      <c r="X50" s="41"/>
      <c r="Y50" s="41"/>
      <c r="Z50" s="41"/>
      <c r="AA50" s="42"/>
      <c r="AC50"/>
      <c r="AD50" s="17"/>
    </row>
    <row r="51" spans="9:30" ht="15" x14ac:dyDescent="0.25">
      <c r="I51" s="56"/>
      <c r="P51" s="56"/>
      <c r="Q51" s="56"/>
      <c r="R51" s="56"/>
      <c r="S51" s="56"/>
      <c r="T51" s="56"/>
      <c r="U51" s="56"/>
      <c r="V51" s="22"/>
      <c r="W51" s="22"/>
      <c r="X51" s="41"/>
      <c r="Y51" s="41"/>
      <c r="Z51" s="41"/>
      <c r="AA51" s="42"/>
      <c r="AC51"/>
      <c r="AD51" s="17"/>
    </row>
    <row r="52" spans="9:30" ht="15" x14ac:dyDescent="0.25">
      <c r="I52" s="57"/>
      <c r="P52" s="57"/>
      <c r="Q52" s="56"/>
      <c r="R52" s="56"/>
      <c r="S52" s="56"/>
      <c r="T52" s="56"/>
      <c r="U52" s="56"/>
      <c r="V52" s="22"/>
      <c r="W52" s="22"/>
      <c r="X52" s="41"/>
      <c r="Y52" s="41"/>
      <c r="Z52" s="41"/>
      <c r="AA52" s="42"/>
      <c r="AC52"/>
      <c r="AD52" s="17"/>
    </row>
    <row r="53" spans="9:30" ht="15" x14ac:dyDescent="0.25">
      <c r="I53" s="57"/>
      <c r="P53" s="57"/>
      <c r="Q53" s="56"/>
      <c r="R53" s="56"/>
      <c r="S53" s="56"/>
      <c r="T53" s="56"/>
      <c r="U53" s="56"/>
      <c r="V53" s="22"/>
      <c r="W53" s="22"/>
      <c r="X53" s="41"/>
      <c r="Y53" s="41"/>
      <c r="Z53" s="41"/>
      <c r="AA53" s="42"/>
      <c r="AC53"/>
      <c r="AD53" s="17"/>
    </row>
    <row r="54" spans="9:30" ht="15" x14ac:dyDescent="0.25">
      <c r="I54" s="57"/>
      <c r="P54" s="57"/>
      <c r="Q54" s="57"/>
      <c r="R54" s="57"/>
      <c r="S54" s="57"/>
      <c r="T54" s="57"/>
      <c r="U54" s="57"/>
      <c r="V54" s="22"/>
      <c r="W54" s="22"/>
      <c r="X54" s="41"/>
      <c r="Y54" s="41"/>
      <c r="Z54" s="41"/>
      <c r="AA54" s="42"/>
      <c r="AC54"/>
      <c r="AD54" s="17"/>
    </row>
    <row r="55" spans="9:30" ht="15" x14ac:dyDescent="0.25">
      <c r="I55" s="57"/>
      <c r="P55" s="57"/>
      <c r="Q55" s="57"/>
      <c r="R55" s="57"/>
      <c r="S55" s="57"/>
      <c r="T55" s="57"/>
      <c r="U55" s="57"/>
      <c r="V55" s="22"/>
      <c r="W55" s="22"/>
      <c r="X55" s="41"/>
      <c r="Y55" s="41"/>
      <c r="Z55" s="41"/>
      <c r="AA55" s="42"/>
      <c r="AC55"/>
      <c r="AD55" s="17"/>
    </row>
    <row r="56" spans="9:30" ht="15" x14ac:dyDescent="0.25">
      <c r="I56" s="56"/>
      <c r="P56" s="56"/>
      <c r="Q56" s="56"/>
      <c r="R56" s="56"/>
      <c r="S56" s="56"/>
      <c r="T56" s="56"/>
      <c r="U56" s="56"/>
      <c r="V56" s="22"/>
      <c r="W56" s="22"/>
      <c r="X56" s="41"/>
      <c r="Y56" s="41"/>
      <c r="Z56" s="41"/>
      <c r="AA56" s="42"/>
      <c r="AC56"/>
      <c r="AD56" s="17"/>
    </row>
    <row r="57" spans="9:30" ht="15" x14ac:dyDescent="0.25">
      <c r="I57" s="56"/>
      <c r="P57" s="56"/>
      <c r="Q57" s="56"/>
      <c r="R57" s="56"/>
      <c r="S57" s="56"/>
      <c r="T57" s="56"/>
      <c r="U57" s="56"/>
      <c r="V57" s="22"/>
      <c r="W57" s="22"/>
      <c r="X57" s="41"/>
      <c r="Y57" s="41"/>
      <c r="Z57" s="41"/>
      <c r="AA57" s="42"/>
      <c r="AC57"/>
      <c r="AD57" s="17"/>
    </row>
    <row r="58" spans="9:30" ht="15" x14ac:dyDescent="0.25">
      <c r="I58" s="56"/>
      <c r="P58" s="56"/>
      <c r="Q58" s="56"/>
      <c r="R58" s="56"/>
      <c r="S58" s="56"/>
      <c r="T58" s="56"/>
      <c r="U58" s="56"/>
      <c r="V58" s="22"/>
      <c r="W58" s="22"/>
      <c r="X58" s="41"/>
      <c r="Y58" s="41"/>
      <c r="Z58" s="41"/>
      <c r="AA58" s="42"/>
      <c r="AC58"/>
      <c r="AD58" s="17"/>
    </row>
    <row r="59" spans="9:30" ht="15" x14ac:dyDescent="0.25">
      <c r="I59" s="58"/>
      <c r="P59" s="58"/>
      <c r="Q59" s="58"/>
      <c r="R59" s="58"/>
      <c r="S59" s="58"/>
      <c r="T59" s="58"/>
      <c r="U59" s="58"/>
      <c r="V59" s="22"/>
      <c r="W59" s="22"/>
      <c r="X59" s="41"/>
      <c r="Y59" s="41"/>
      <c r="Z59" s="41"/>
      <c r="AA59" s="42"/>
      <c r="AC59"/>
      <c r="AD59" s="17"/>
    </row>
    <row r="60" spans="9:30" ht="15" x14ac:dyDescent="0.25">
      <c r="V60" s="22"/>
      <c r="W60" s="22"/>
      <c r="X60" s="41"/>
      <c r="Y60" s="41"/>
      <c r="Z60" s="41"/>
      <c r="AA60" s="42"/>
      <c r="AC60"/>
      <c r="AD60" s="17"/>
    </row>
    <row r="61" spans="9:30" ht="15" x14ac:dyDescent="0.25">
      <c r="V61" s="22"/>
      <c r="W61" s="22"/>
      <c r="X61" s="41"/>
      <c r="Y61" s="41"/>
      <c r="Z61" s="41"/>
      <c r="AA61" s="42"/>
      <c r="AC61"/>
      <c r="AD61" s="17"/>
    </row>
    <row r="62" spans="9:30" ht="15" x14ac:dyDescent="0.25">
      <c r="V62" s="22"/>
      <c r="W62" s="22"/>
      <c r="X62" s="41"/>
      <c r="Y62" s="41"/>
      <c r="Z62" s="41"/>
      <c r="AA62" s="42"/>
      <c r="AC62"/>
      <c r="AD62" s="17"/>
    </row>
    <row r="63" spans="9:30" ht="15" x14ac:dyDescent="0.25">
      <c r="V63" s="22"/>
      <c r="W63" s="22"/>
      <c r="X63" s="41"/>
      <c r="Y63" s="41"/>
      <c r="Z63" s="41"/>
      <c r="AA63" s="42"/>
      <c r="AC63"/>
      <c r="AD63" s="17"/>
    </row>
    <row r="64" spans="9:30" ht="15" x14ac:dyDescent="0.25">
      <c r="V64" s="22"/>
      <c r="W64" s="22"/>
      <c r="X64" s="41"/>
      <c r="Y64" s="41"/>
      <c r="Z64" s="41"/>
      <c r="AA64" s="42"/>
      <c r="AC64"/>
      <c r="AD64" s="17"/>
    </row>
    <row r="65" spans="22:30" ht="15" x14ac:dyDescent="0.25">
      <c r="V65" s="22"/>
      <c r="W65" s="22"/>
      <c r="X65" s="41"/>
      <c r="Y65" s="41"/>
      <c r="Z65" s="41"/>
      <c r="AA65" s="42"/>
      <c r="AC65"/>
      <c r="AD65" s="17"/>
    </row>
    <row r="66" spans="22:30" ht="15" x14ac:dyDescent="0.25">
      <c r="V66" s="22"/>
      <c r="W66" s="22"/>
      <c r="X66" s="41"/>
      <c r="Y66" s="41"/>
      <c r="Z66" s="41"/>
      <c r="AA66" s="42"/>
      <c r="AC66"/>
      <c r="AD66" s="17"/>
    </row>
    <row r="67" spans="22:30" ht="15" x14ac:dyDescent="0.25">
      <c r="V67" s="22"/>
      <c r="W67" s="22"/>
      <c r="X67" s="41"/>
      <c r="Y67" s="41"/>
      <c r="Z67" s="41"/>
      <c r="AA67" s="42"/>
      <c r="AC67"/>
      <c r="AD67" s="17"/>
    </row>
    <row r="68" spans="22:30" ht="15" x14ac:dyDescent="0.25">
      <c r="V68" s="22"/>
      <c r="W68" s="22"/>
      <c r="X68" s="41"/>
      <c r="Y68" s="41"/>
      <c r="Z68" s="41"/>
      <c r="AA68" s="42"/>
      <c r="AC68"/>
      <c r="AD68" s="17"/>
    </row>
    <row r="69" spans="22:30" ht="15" x14ac:dyDescent="0.25">
      <c r="V69" s="22"/>
      <c r="W69" s="22"/>
      <c r="X69" s="41"/>
      <c r="Y69" s="41"/>
      <c r="Z69" s="41"/>
      <c r="AA69" s="42"/>
      <c r="AC69"/>
      <c r="AD69" s="17"/>
    </row>
    <row r="70" spans="22:30" ht="15" x14ac:dyDescent="0.25">
      <c r="V70" s="22"/>
      <c r="W70" s="22"/>
      <c r="X70" s="41"/>
      <c r="Y70" s="41"/>
      <c r="Z70" s="41"/>
      <c r="AA70" s="42"/>
      <c r="AC70"/>
      <c r="AD70" s="17"/>
    </row>
    <row r="71" spans="22:30" ht="15" x14ac:dyDescent="0.25">
      <c r="V71" s="22"/>
      <c r="W71" s="22"/>
      <c r="X71" s="41"/>
      <c r="Y71" s="41"/>
      <c r="Z71" s="41"/>
      <c r="AA71" s="42"/>
      <c r="AC71"/>
      <c r="AD71" s="17"/>
    </row>
    <row r="72" spans="22:30" ht="15" x14ac:dyDescent="0.25">
      <c r="V72" s="22"/>
      <c r="W72" s="22"/>
      <c r="X72" s="41"/>
      <c r="Y72" s="41"/>
      <c r="Z72" s="41"/>
      <c r="AA72" s="42"/>
      <c r="AC72"/>
      <c r="AD72" s="17"/>
    </row>
    <row r="73" spans="22:30" ht="15" x14ac:dyDescent="0.25">
      <c r="V73" s="22"/>
      <c r="W73" s="22"/>
      <c r="X73" s="41"/>
      <c r="Y73" s="41"/>
      <c r="Z73" s="41"/>
      <c r="AA73" s="42"/>
      <c r="AC73"/>
      <c r="AD73" s="17"/>
    </row>
    <row r="74" spans="22:30" ht="15" x14ac:dyDescent="0.25">
      <c r="V74" s="22"/>
      <c r="W74" s="22"/>
      <c r="X74" s="41"/>
      <c r="Y74" s="41"/>
      <c r="Z74" s="41"/>
      <c r="AA74" s="42"/>
      <c r="AC74"/>
      <c r="AD74" s="17"/>
    </row>
    <row r="75" spans="22:30" ht="15" x14ac:dyDescent="0.25">
      <c r="V75" s="22"/>
      <c r="W75" s="22"/>
      <c r="X75" s="41"/>
      <c r="Y75" s="41"/>
      <c r="Z75" s="41"/>
      <c r="AA75" s="42"/>
      <c r="AC75"/>
      <c r="AD75" s="17"/>
    </row>
    <row r="76" spans="22:30" ht="15" x14ac:dyDescent="0.25">
      <c r="V76" s="22"/>
      <c r="W76" s="22"/>
      <c r="X76" s="41"/>
      <c r="Y76" s="41"/>
      <c r="Z76" s="41"/>
      <c r="AA76" s="42"/>
      <c r="AC76"/>
      <c r="AD76" s="17"/>
    </row>
    <row r="77" spans="22:30" ht="15" x14ac:dyDescent="0.25">
      <c r="V77" s="22"/>
      <c r="W77" s="22"/>
      <c r="X77" s="41"/>
      <c r="Y77" s="41"/>
      <c r="Z77" s="41"/>
      <c r="AA77" s="42"/>
      <c r="AC77"/>
      <c r="AD77" s="17"/>
    </row>
    <row r="78" spans="22:30" ht="15" x14ac:dyDescent="0.25">
      <c r="V78" s="22"/>
      <c r="W78" s="22"/>
      <c r="X78" s="41"/>
      <c r="Y78" s="41"/>
      <c r="Z78" s="41"/>
      <c r="AA78" s="42"/>
      <c r="AC78"/>
      <c r="AD78" s="17"/>
    </row>
    <row r="79" spans="22:30" ht="15" x14ac:dyDescent="0.25">
      <c r="V79" s="22"/>
      <c r="W79" s="22"/>
      <c r="X79" s="41"/>
      <c r="Y79" s="41"/>
      <c r="Z79" s="41"/>
      <c r="AA79" s="42"/>
      <c r="AC79"/>
      <c r="AD79" s="17"/>
    </row>
    <row r="80" spans="22:30" ht="15" x14ac:dyDescent="0.25">
      <c r="V80" s="22"/>
      <c r="W80" s="22"/>
      <c r="X80" s="41"/>
      <c r="Y80" s="41"/>
      <c r="Z80" s="41"/>
      <c r="AA80" s="42"/>
      <c r="AC80"/>
      <c r="AD80" s="17"/>
    </row>
    <row r="81" spans="9:30" ht="15" x14ac:dyDescent="0.25">
      <c r="V81" s="22"/>
      <c r="W81" s="22"/>
      <c r="X81" s="41"/>
      <c r="Y81" s="41"/>
      <c r="Z81" s="41"/>
      <c r="AA81" s="42"/>
      <c r="AC81"/>
      <c r="AD81" s="17"/>
    </row>
    <row r="82" spans="9:30" ht="15" x14ac:dyDescent="0.25">
      <c r="V82" s="22"/>
      <c r="W82" s="22"/>
      <c r="X82" s="41"/>
      <c r="Y82" s="41"/>
      <c r="Z82" s="41"/>
      <c r="AA82" s="42"/>
      <c r="AC82"/>
      <c r="AD82" s="17"/>
    </row>
    <row r="83" spans="9:30" ht="15" x14ac:dyDescent="0.25">
      <c r="V83" s="22"/>
      <c r="W83" s="22"/>
      <c r="X83" s="41"/>
      <c r="Y83" s="41"/>
      <c r="Z83" s="41"/>
      <c r="AA83" s="42"/>
      <c r="AC83"/>
      <c r="AD83" s="17"/>
    </row>
    <row r="84" spans="9:30" ht="15" x14ac:dyDescent="0.25">
      <c r="V84" s="22"/>
      <c r="W84" s="22"/>
      <c r="X84" s="41"/>
      <c r="Y84" s="41"/>
      <c r="Z84" s="41"/>
      <c r="AA84" s="42"/>
      <c r="AC84"/>
      <c r="AD84" s="17"/>
    </row>
    <row r="85" spans="9:30" ht="15" x14ac:dyDescent="0.25">
      <c r="V85" s="22"/>
      <c r="W85" s="22"/>
      <c r="X85" s="41"/>
      <c r="Y85" s="41"/>
      <c r="Z85" s="41"/>
      <c r="AA85" s="42"/>
      <c r="AC85"/>
      <c r="AD85" s="17"/>
    </row>
    <row r="86" spans="9:30" ht="15" x14ac:dyDescent="0.25">
      <c r="V86" s="22"/>
      <c r="W86" s="22"/>
      <c r="X86" s="41"/>
      <c r="Y86" s="41"/>
      <c r="Z86" s="41"/>
      <c r="AA86" s="42"/>
      <c r="AC86"/>
      <c r="AD86" s="17"/>
    </row>
    <row r="87" spans="9:30" ht="15" x14ac:dyDescent="0.25">
      <c r="V87" s="22"/>
      <c r="W87" s="22"/>
      <c r="X87" s="41"/>
      <c r="Y87" s="41"/>
      <c r="Z87" s="41"/>
      <c r="AA87" s="42"/>
      <c r="AC87"/>
      <c r="AD87" s="17"/>
    </row>
    <row r="88" spans="9:30" ht="15" x14ac:dyDescent="0.25">
      <c r="V88" s="22"/>
      <c r="W88" s="22"/>
      <c r="X88" s="41"/>
      <c r="Y88" s="41"/>
      <c r="Z88" s="41"/>
      <c r="AA88" s="42"/>
      <c r="AC88"/>
      <c r="AD88" s="17"/>
    </row>
    <row r="89" spans="9:30" ht="15" x14ac:dyDescent="0.25">
      <c r="V89" s="22"/>
      <c r="W89" s="22"/>
      <c r="X89" s="41"/>
      <c r="Y89" s="41"/>
      <c r="Z89" s="41"/>
      <c r="AA89" s="42"/>
      <c r="AC89"/>
      <c r="AD89" s="17"/>
    </row>
    <row r="90" spans="9:30" ht="15" x14ac:dyDescent="0.25">
      <c r="V90" s="22"/>
      <c r="W90" s="22"/>
      <c r="X90" s="41"/>
      <c r="Y90" s="41"/>
      <c r="Z90" s="41"/>
      <c r="AA90" s="42"/>
      <c r="AC90"/>
      <c r="AD90" s="17"/>
    </row>
    <row r="91" spans="9:30" ht="15" x14ac:dyDescent="0.25">
      <c r="V91" s="22"/>
      <c r="W91" s="22"/>
      <c r="X91" s="41"/>
      <c r="Y91" s="41"/>
      <c r="Z91" s="41"/>
      <c r="AA91" s="42"/>
      <c r="AC91"/>
      <c r="AD91" s="17"/>
    </row>
    <row r="92" spans="9:30" ht="15" x14ac:dyDescent="0.25">
      <c r="V92" s="22"/>
      <c r="W92" s="22"/>
      <c r="X92" s="41"/>
      <c r="Y92" s="41"/>
      <c r="Z92" s="41"/>
      <c r="AA92" s="42"/>
      <c r="AC92"/>
      <c r="AD92" s="17"/>
    </row>
    <row r="93" spans="9:30" ht="15" x14ac:dyDescent="0.25">
      <c r="I93" s="22"/>
      <c r="P93" s="22"/>
      <c r="Q93" s="22"/>
      <c r="R93" s="22"/>
      <c r="S93" s="22"/>
      <c r="T93" s="22"/>
      <c r="U93" s="22"/>
      <c r="V93" s="22"/>
      <c r="W93" s="22"/>
      <c r="X93" s="41"/>
      <c r="Y93" s="41"/>
      <c r="Z93" s="41"/>
      <c r="AA93" s="42"/>
      <c r="AC93"/>
      <c r="AD93" s="17"/>
    </row>
    <row r="94" spans="9:30" ht="15" x14ac:dyDescent="0.25">
      <c r="I94" s="22"/>
      <c r="P94" s="22"/>
      <c r="Q94" s="22"/>
      <c r="R94" s="22"/>
      <c r="S94" s="22"/>
      <c r="T94" s="22"/>
      <c r="U94" s="22"/>
      <c r="V94" s="22"/>
      <c r="W94" s="22"/>
      <c r="X94" s="41"/>
      <c r="Y94" s="41"/>
      <c r="Z94" s="41"/>
      <c r="AA94" s="42"/>
      <c r="AC94"/>
      <c r="AD94" s="17"/>
    </row>
    <row r="95" spans="9:30" x14ac:dyDescent="0.2">
      <c r="I95" s="49"/>
      <c r="P95" s="49"/>
      <c r="Q95" s="49"/>
      <c r="R95" s="49"/>
      <c r="S95" s="49"/>
      <c r="T95" s="49"/>
      <c r="U95" s="49"/>
      <c r="V95" s="22"/>
      <c r="W95" s="22"/>
      <c r="X95" s="41"/>
      <c r="Y95" s="41"/>
      <c r="Z95" s="41"/>
      <c r="AA95" s="42"/>
    </row>
    <row r="96" spans="9:30" x14ac:dyDescent="0.2">
      <c r="I96" s="49"/>
      <c r="P96" s="49"/>
      <c r="Q96" s="49"/>
      <c r="R96" s="49"/>
      <c r="S96" s="49"/>
      <c r="T96" s="49"/>
      <c r="U96" s="49"/>
      <c r="V96" s="49"/>
      <c r="W96" s="49"/>
    </row>
  </sheetData>
  <mergeCells count="6">
    <mergeCell ref="C3:H3"/>
    <mergeCell ref="J3:O3"/>
    <mergeCell ref="Q3:V3"/>
    <mergeCell ref="C11:H12"/>
    <mergeCell ref="D13:H13"/>
    <mergeCell ref="Q24:W2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PROJECT-21-28942</_dlc_DocId>
    <_dlc_DocIdUrl xmlns="a14523ce-dede-483e-883a-2d83261080bd">
      <Url>http://sharedocs/sites/so/gso/_layouts/15/DocIdRedir.aspx?ID=PROJECT-21-28942</Url>
      <Description>PROJECT-21-28942</Description>
    </_dlc_DocIdUrl>
  </documentManagement>
</p:properties>
</file>

<file path=customXml/itemProps1.xml><?xml version="1.0" encoding="utf-8"?>
<ds:datastoreItem xmlns:ds="http://schemas.openxmlformats.org/officeDocument/2006/customXml" ds:itemID="{DBED5F7E-757C-426C-A3D9-1D8DB0DE135F}"/>
</file>

<file path=customXml/itemProps2.xml><?xml version="1.0" encoding="utf-8"?>
<ds:datastoreItem xmlns:ds="http://schemas.openxmlformats.org/officeDocument/2006/customXml" ds:itemID="{404F462F-EA55-40B8-8157-1774E63C0E2E}"/>
</file>

<file path=customXml/itemProps3.xml><?xml version="1.0" encoding="utf-8"?>
<ds:datastoreItem xmlns:ds="http://schemas.openxmlformats.org/officeDocument/2006/customXml" ds:itemID="{32C5E456-21ED-4C7E-9833-91C88D1B0947}"/>
</file>

<file path=customXml/itemProps4.xml><?xml version="1.0" encoding="utf-8"?>
<ds:datastoreItem xmlns:ds="http://schemas.openxmlformats.org/officeDocument/2006/customXml" ds:itemID="{5CC45EA7-171F-4E2E-9AD2-FA42EE2126CB}"/>
</file>

<file path=customXml/itemProps5.xml><?xml version="1.0" encoding="utf-8"?>
<ds:datastoreItem xmlns:ds="http://schemas.openxmlformats.org/officeDocument/2006/customXml" ds:itemID="{E5747666-6D4E-47C9-A9A2-CBAEE96D5F00}"/>
</file>

<file path=customXml/itemProps6.xml><?xml version="1.0" encoding="utf-8"?>
<ds:datastoreItem xmlns:ds="http://schemas.openxmlformats.org/officeDocument/2006/customXml" ds:itemID="{5853718F-F652-4CFB-B77B-561D2CD1C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Published MOS Estimates</vt:lpstr>
      <vt:lpstr>JUL Published MOS Estimates</vt:lpstr>
      <vt:lpstr>AUG Published MOS Estimates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Stephan Jacobs</dc:creator>
  <cp:lastModifiedBy>Stephan Jacobs</cp:lastModifiedBy>
  <dcterms:created xsi:type="dcterms:W3CDTF">2016-03-30T04:54:14Z</dcterms:created>
  <dcterms:modified xsi:type="dcterms:W3CDTF">2016-03-30T05:06:11Z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0x0101009BE89D58CAF0934CA32A20BCFFD353DC0079E3553181297B4B8058B7D45BFCABD8</vt:lpwstr>
  </property>
  <property fmtid="{D5CDD505-2E9C-101B-9397-08002B2CF9AE}" pid="3" name="AEMODocumentType">
    <vt:lpwstr>1;#Operational Record|859762f2-4462-42eb-9744-c955c7e2c540</vt:lpwstr>
  </property>
  <property fmtid="{D5CDD505-2E9C-101B-9397-08002B2CF9AE}" pid="4" name="AEMOKeywords">
    <vt:lpwstr/>
  </property>
  <property fmtid="{D5CDD505-2E9C-101B-9397-08002B2CF9AE}" pid="5" name="_dlc_DocIdItemGuid">
    <vt:lpwstr>bcb1fed5-bc1f-4b9e-a0cb-1a97eb7c3953</vt:lpwstr>
  </property>
</Properties>
</file>