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aemocloud-my.sharepoint.com/personal/bernadette_velarde_aemo_com_au/Documents/Desktop/"/>
    </mc:Choice>
  </mc:AlternateContent>
  <xr:revisionPtr revIDLastSave="0" documentId="8_{5221D21F-3356-43BC-A9A4-E8AAC55FE7AC}" xr6:coauthVersionLast="47" xr6:coauthVersionMax="47" xr10:uidLastSave="{00000000-0000-0000-0000-000000000000}"/>
  <bookViews>
    <workbookView xWindow="13020" yWindow="-12660" windowWidth="14400" windowHeight="7575" activeTab="1" xr2:uid="{00000000-000D-0000-FFFF-FFFF00000000}"/>
  </bookViews>
  <sheets>
    <sheet name="Important Notice" sheetId="10" r:id="rId1"/>
    <sheet name="MOS Estimates Methodology" sheetId="9" r:id="rId2"/>
    <sheet name="Dec 23 Published MOS estimates" sheetId="4" r:id="rId3"/>
    <sheet name="Jan 24 Published MOS estimates" sheetId="8" r:id="rId4"/>
    <sheet name="Feb 24 Published MOS estimate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8" l="1"/>
  <c r="G6" i="8"/>
  <c r="F6" i="8"/>
  <c r="E6" i="8"/>
  <c r="D6" i="8"/>
  <c r="H5" i="8"/>
  <c r="G5" i="8"/>
  <c r="F5" i="8"/>
  <c r="E5" i="8"/>
  <c r="D5" i="8"/>
  <c r="E24" i="8"/>
  <c r="G24" i="8"/>
  <c r="D20" i="8"/>
  <c r="F17" i="4"/>
  <c r="G16" i="4"/>
  <c r="E15" i="4"/>
  <c r="D22" i="6"/>
  <c r="F24" i="8"/>
  <c r="D21" i="4"/>
  <c r="D21" i="8" l="1"/>
  <c r="G17" i="4"/>
  <c r="D5" i="6"/>
  <c r="D15" i="8"/>
  <c r="E21" i="4"/>
  <c r="E6" i="4"/>
  <c r="D24" i="4"/>
  <c r="D25" i="4" s="1"/>
  <c r="H16" i="4"/>
  <c r="G5" i="4"/>
  <c r="F16" i="4"/>
  <c r="D18" i="6"/>
  <c r="D21" i="6"/>
  <c r="D16" i="8"/>
  <c r="D22" i="8"/>
  <c r="D18" i="8"/>
  <c r="D24" i="8"/>
  <c r="G6" i="4"/>
  <c r="D19" i="4"/>
  <c r="D18" i="4"/>
  <c r="D15" i="6"/>
  <c r="D19" i="6"/>
  <c r="D23" i="6"/>
  <c r="D24" i="6"/>
  <c r="D25" i="6" s="1"/>
  <c r="D16" i="6"/>
  <c r="D20" i="6"/>
  <c r="D17" i="6"/>
  <c r="D19" i="8"/>
  <c r="D23" i="8"/>
  <c r="H5" i="4"/>
  <c r="D5" i="4"/>
  <c r="F6" i="4"/>
  <c r="H6" i="4"/>
  <c r="E16" i="4"/>
  <c r="D17" i="4"/>
  <c r="H17" i="4"/>
  <c r="D6" i="4"/>
  <c r="F5" i="4"/>
  <c r="D16" i="4"/>
  <c r="D20" i="4"/>
  <c r="E5" i="4"/>
  <c r="D15" i="4"/>
  <c r="E17" i="4"/>
  <c r="H6" i="6"/>
  <c r="G6" i="6"/>
  <c r="F6" i="6"/>
  <c r="E6" i="6"/>
  <c r="D6" i="6"/>
  <c r="H5" i="6"/>
  <c r="G5" i="6"/>
  <c r="F5" i="6"/>
  <c r="E5" i="6"/>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<sst xmlns="http://schemas.openxmlformats.org/spreadsheetml/2006/main" count="96" uniqueCount="25">
  <si>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Maximum</t>
  </si>
  <si>
    <t>Mean</t>
  </si>
  <si>
    <t>Median</t>
  </si>
  <si>
    <t>Minimum</t>
  </si>
  <si>
    <t>Std deviation</t>
  </si>
  <si>
    <t>Sydney EGP</t>
  </si>
  <si>
    <t>Adelaide MAP</t>
  </si>
  <si>
    <t>Sydney MSP</t>
  </si>
  <si>
    <t>% days positive</t>
  </si>
  <si>
    <t>% days negative</t>
  </si>
  <si>
    <t>Summary statistics GJ/d</t>
  </si>
  <si>
    <t>No of days</t>
  </si>
  <si>
    <t>MOS increase</t>
  </si>
  <si>
    <t>MOS decrease</t>
  </si>
  <si>
    <t>Brisbane RBP</t>
  </si>
  <si>
    <t>Adelaide SEAGas</t>
  </si>
  <si>
    <t>Figure 2 - Distribution of daily MOS quantities</t>
  </si>
  <si>
    <t xml:space="preserve">Table 2 - Summary statistics of daily MOS quantities 
</t>
  </si>
  <si>
    <t>Table 3 - Daily MOS quantities (GJ/d)</t>
  </si>
  <si>
    <t xml:space="preserve">Figure 2 - Distribution of daily MOS quantities </t>
  </si>
  <si>
    <t>Figure 1 - Curves of daily MOS quantities</t>
  </si>
  <si>
    <t>Table 1 - Maximum MOS quantity (GJ/d)</t>
  </si>
  <si>
    <t>MOS Period: Feb 2024</t>
  </si>
  <si>
    <t>MOS Period: Jan 2024</t>
  </si>
  <si>
    <t>MOS Period: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</si>
</sst>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9" x14ac:knownFonts="1">
    <font>
      <sz val="10"/>
      <name val="Arial"/>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5">
    <xf numFmtId="0" fontId="0" fillId="0" borderId="0"/>
    <xf numFmtId="43" fontId="1" fillId="0" borderId="0" applyFont="0" applyFill="0" applyBorder="0" applyAlignment="0" applyProtection="0"/>
    <xf numFmtId="43" fontId="16" fillId="0" borderId="0" applyFont="0" applyFill="0" applyBorder="0" applyAlignment="0" applyProtection="0"/>
    <xf numFmtId="0" fontId="16" fillId="0" borderId="0"/>
    <xf numFmtId="9" fontId="1" fillId="0" borderId="0" applyFont="0" applyFill="0" applyBorder="0" applyAlignment="0" applyProtection="0"/>
  </cellStyleXfs>
  <cellXfs count="67">
    <xf numFmtId="0" fontId="0" fillId="0" borderId="0" xfId="0"/>
    <xf numFmtId="0" fontId="3" fillId="0" borderId="0" xfId="0" applyFont="1"/>
    <xf numFmtId="164" fontId="3" fillId="0" borderId="0" xfId="0" applyNumberFormat="1" applyFont="1"/>
    <xf numFmtId="0" fontId="3" fillId="0" borderId="0" xfId="0" applyFont="1" applyAlignment="1">
      <alignment wrapText="1"/>
    </xf>
    <xf numFmtId="0" fontId="3" fillId="0" borderId="0" xfId="0" applyFont="1" applyBorder="1" applyAlignment="1">
      <alignment wrapText="1"/>
    </xf>
    <xf numFmtId="164" fontId="3" fillId="0" borderId="0" xfId="0" applyNumberFormat="1" applyFont="1" applyBorder="1"/>
    <xf numFmtId="0" fontId="3" fillId="0" borderId="0" xfId="0" quotePrefix="1" applyFont="1"/>
    <xf numFmtId="1" fontId="3" fillId="0" borderId="0" xfId="0" applyNumberFormat="1" applyFont="1" applyBorder="1"/>
    <xf numFmtId="165" fontId="3" fillId="0" borderId="0" xfId="4" applyNumberFormat="1" applyFont="1" applyBorder="1"/>
    <xf numFmtId="0" fontId="3" fillId="0" borderId="0" xfId="0" applyFont="1" applyBorder="1"/>
    <xf numFmtId="0" fontId="4" fillId="0" borderId="0" xfId="0" applyFont="1" applyBorder="1" applyAlignment="1">
      <alignment horizontal="center"/>
    </xf>
    <xf numFmtId="9" fontId="3" fillId="0" borderId="0" xfId="4" applyFont="1" applyBorder="1"/>
    <xf numFmtId="9" fontId="3" fillId="0" borderId="0" xfId="4" applyFont="1" applyFill="1" applyBorder="1"/>
    <xf numFmtId="9" fontId="3" fillId="0" borderId="0" xfId="0" applyNumberFormat="1" applyFont="1"/>
    <xf numFmtId="0" fontId="6" fillId="0" borderId="0" xfId="0" applyFont="1"/>
    <xf numFmtId="2" fontId="6" fillId="0" borderId="0" xfId="0" applyNumberFormat="1" applyFont="1"/>
    <xf numFmtId="164" fontId="6" fillId="0" borderId="0" xfId="0" applyNumberFormat="1" applyFont="1"/>
    <xf numFmtId="0" fontId="5" fillId="0" borderId="0" xfId="0" applyFont="1" applyAlignment="1"/>
    <xf numFmtId="3" fontId="7" fillId="2" borderId="0" xfId="1" applyNumberFormat="1" applyFont="1" applyFill="1" applyBorder="1"/>
    <xf numFmtId="164" fontId="7" fillId="3" borderId="8" xfId="0" applyNumberFormat="1" applyFont="1" applyFill="1" applyBorder="1"/>
    <xf numFmtId="164" fontId="7" fillId="2" borderId="9" xfId="0" applyNumberFormat="1" applyFont="1" applyFill="1" applyBorder="1" applyAlignment="1">
      <alignment horizontal="center"/>
    </xf>
    <xf numFmtId="9" fontId="7" fillId="2" borderId="10" xfId="0" applyNumberFormat="1" applyFont="1" applyFill="1" applyBorder="1" applyAlignment="1">
      <alignment horizontal="center"/>
    </xf>
    <xf numFmtId="9" fontId="7" fillId="2" borderId="10" xfId="4" applyFont="1" applyFill="1" applyBorder="1" applyAlignment="1">
      <alignment horizontal="center"/>
    </xf>
    <xf numFmtId="3" fontId="7" fillId="2" borderId="11" xfId="1" applyNumberFormat="1" applyFont="1" applyFill="1" applyBorder="1"/>
    <xf numFmtId="0" fontId="9" fillId="2" borderId="7" xfId="0" applyFont="1" applyFill="1" applyBorder="1"/>
    <xf numFmtId="164" fontId="7" fillId="2" borderId="5" xfId="0" applyNumberFormat="1" applyFont="1" applyFill="1" applyBorder="1"/>
    <xf numFmtId="164" fontId="7" fillId="2" borderId="6" xfId="0" applyNumberFormat="1" applyFont="1" applyFill="1" applyBorder="1"/>
    <xf numFmtId="0" fontId="8" fillId="0" borderId="0" xfId="0" applyFont="1" applyBorder="1" applyAlignment="1">
      <alignment wrapText="1"/>
    </xf>
    <xf numFmtId="2" fontId="10" fillId="4" borderId="13" xfId="0" applyNumberFormat="1" applyFont="1" applyFill="1" applyBorder="1" applyAlignment="1">
      <alignment horizontal="center" wrapText="1"/>
    </xf>
    <xf numFmtId="2" fontId="10" fillId="4" borderId="14" xfId="0" applyNumberFormat="1" applyFont="1" applyFill="1" applyBorder="1" applyAlignment="1">
      <alignment horizontal="center" wrapText="1"/>
    </xf>
    <xf numFmtId="2" fontId="10" fillId="4" borderId="15" xfId="0" applyNumberFormat="1" applyFont="1" applyFill="1" applyBorder="1" applyAlignment="1">
      <alignment horizontal="center" wrapText="1"/>
    </xf>
    <xf numFmtId="3" fontId="7" fillId="2" borderId="5" xfId="1" applyNumberFormat="1" applyFont="1" applyFill="1" applyBorder="1"/>
    <xf numFmtId="3" fontId="7" fillId="2" borderId="12" xfId="1" applyNumberFormat="1" applyFont="1" applyFill="1" applyBorder="1"/>
    <xf numFmtId="3" fontId="7" fillId="2" borderId="16" xfId="1" applyNumberFormat="1" applyFont="1" applyFill="1" applyBorder="1"/>
    <xf numFmtId="3" fontId="7" fillId="2" borderId="7" xfId="1" applyNumberFormat="1" applyFont="1" applyFill="1" applyBorder="1"/>
    <xf numFmtId="3" fontId="7" fillId="2" borderId="17" xfId="1" applyNumberFormat="1" applyFont="1" applyFill="1" applyBorder="1"/>
    <xf numFmtId="3" fontId="7" fillId="2" borderId="6" xfId="1" applyNumberFormat="1" applyFont="1" applyFill="1" applyBorder="1"/>
    <xf numFmtId="3" fontId="7" fillId="2" borderId="18" xfId="1" applyNumberFormat="1" applyFont="1" applyFill="1" applyBorder="1"/>
    <xf numFmtId="2" fontId="10" fillId="4" borderId="0" xfId="0" applyNumberFormat="1" applyFont="1" applyFill="1" applyBorder="1" applyAlignment="1">
      <alignment horizontal="center" wrapText="1"/>
    </xf>
    <xf numFmtId="3" fontId="14" fillId="2" borderId="2" xfId="0" applyNumberFormat="1" applyFont="1" applyFill="1" applyBorder="1"/>
    <xf numFmtId="0" fontId="15" fillId="2" borderId="2" xfId="0" applyFont="1" applyFill="1" applyBorder="1"/>
    <xf numFmtId="0" fontId="3" fillId="0" borderId="0" xfId="0" applyFont="1" applyFill="1"/>
    <xf numFmtId="3" fontId="7" fillId="2" borderId="1" xfId="1" applyNumberFormat="1" applyFont="1" applyFill="1" applyBorder="1" applyAlignment="1">
      <alignment horizontal="center"/>
    </xf>
    <xf numFmtId="3" fontId="7" fillId="2" borderId="3" xfId="1" applyNumberFormat="1" applyFont="1" applyFill="1" applyBorder="1" applyAlignment="1">
      <alignment horizontal="center"/>
    </xf>
    <xf numFmtId="3" fontId="7" fillId="2" borderId="4" xfId="1" applyNumberFormat="1" applyFont="1" applyFill="1" applyBorder="1" applyAlignment="1">
      <alignment horizontal="center"/>
    </xf>
    <xf numFmtId="164" fontId="3" fillId="0" borderId="0" xfId="0" applyNumberFormat="1" applyFont="1" applyBorder="1" applyAlignment="1">
      <alignment wrapText="1"/>
    </xf>
    <xf numFmtId="9" fontId="7" fillId="2" borderId="12" xfId="4" applyFont="1" applyFill="1" applyBorder="1"/>
    <xf numFmtId="9" fontId="7" fillId="2" borderId="16" xfId="4" applyFont="1" applyFill="1" applyBorder="1"/>
    <xf numFmtId="9" fontId="7" fillId="2" borderId="11" xfId="4" applyFont="1" applyFill="1" applyBorder="1"/>
    <xf numFmtId="9" fontId="7" fillId="2" borderId="18" xfId="4" applyFont="1" applyFill="1" applyBorder="1"/>
    <xf numFmtId="0" fontId="7" fillId="3" borderId="5" xfId="0" applyFont="1" applyFill="1" applyBorder="1" applyAlignment="1">
      <alignment horizontal="center" wrapText="1"/>
    </xf>
    <xf numFmtId="0" fontId="7" fillId="3" borderId="12" xfId="0" applyFont="1" applyFill="1" applyBorder="1" applyAlignment="1">
      <alignment horizontal="center" wrapText="1"/>
    </xf>
    <xf numFmtId="0" fontId="7" fillId="3" borderId="16" xfId="0" applyFont="1" applyFill="1" applyBorder="1" applyAlignment="1">
      <alignment horizontal="center" wrapText="1"/>
    </xf>
    <xf numFmtId="9" fontId="7" fillId="2" borderId="5" xfId="4" applyFont="1" applyFill="1" applyBorder="1"/>
    <xf numFmtId="9" fontId="7" fillId="2" borderId="6" xfId="4" applyFont="1" applyFill="1" applyBorder="1"/>
    <xf numFmtId="0" fontId="17" fillId="0" borderId="0" xfId="0" applyFont="1" applyFill="1" applyBorder="1"/>
    <xf numFmtId="3" fontId="18" fillId="0" borderId="0" xfId="1" applyNumberFormat="1" applyFont="1" applyFill="1" applyBorder="1"/>
    <xf numFmtId="164" fontId="7" fillId="2" borderId="5" xfId="0" applyNumberFormat="1" applyFont="1" applyFill="1" applyBorder="1" applyAlignment="1">
      <alignment horizontal="center"/>
    </xf>
    <xf numFmtId="9" fontId="7" fillId="2" borderId="7" xfId="0" applyNumberFormat="1" applyFont="1" applyFill="1" applyBorder="1" applyAlignment="1">
      <alignment horizontal="center"/>
    </xf>
    <xf numFmtId="9" fontId="7" fillId="2" borderId="7" xfId="4" applyFont="1" applyFill="1" applyBorder="1" applyAlignment="1">
      <alignment horizontal="center"/>
    </xf>
    <xf numFmtId="164" fontId="7" fillId="2" borderId="6" xfId="0" applyNumberFormat="1" applyFont="1" applyFill="1" applyBorder="1" applyAlignment="1">
      <alignment horizontal="center"/>
    </xf>
    <xf numFmtId="0" fontId="9" fillId="2" borderId="5" xfId="0" applyFont="1" applyFill="1" applyBorder="1"/>
    <xf numFmtId="164" fontId="7" fillId="2" borderId="10" xfId="0" applyNumberFormat="1" applyFont="1" applyFill="1" applyBorder="1" applyAlignment="1">
      <alignment horizontal="center"/>
    </xf>
    <xf numFmtId="164" fontId="7" fillId="2" borderId="7" xfId="0" applyNumberFormat="1" applyFont="1" applyFill="1" applyBorder="1" applyAlignment="1">
      <alignment horizontal="center"/>
    </xf>
    <xf numFmtId="0" fontId="8" fillId="0" borderId="0" xfId="0" applyFont="1" applyBorder="1" applyAlignment="1">
      <alignment horizontal="center" wrapText="1"/>
    </xf>
    <xf numFmtId="164" fontId="11" fillId="4" borderId="19" xfId="0" applyNumberFormat="1" applyFont="1" applyFill="1" applyBorder="1" applyAlignment="1">
      <alignment horizontal="center"/>
    </xf>
    <xf numFmtId="164" fontId="11" fillId="4" borderId="0" xfId="0" applyNumberFormat="1" applyFont="1" applyFill="1" applyBorder="1" applyAlignment="1">
      <alignment horizontal="center"/>
    </xf>
  </cellXfs>
  <cellStyles count="5">
    <cellStyle name="Comma" xfId="1" builtinId="3"/>
    <cellStyle name="Comma 2" xfId="2" xr:uid="{00000000-0005-0000-0000-000001000000}"/>
    <cellStyle name="Normal" xfId="0" builtinId="0"/>
    <cellStyle name="Normal 2"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'Dec 23 Published MOS estimates'!$C$19</c:f>
              <c:strCache>
                <c:ptCount val="1"/>
                <c:pt idx="0">
                  <c:v>25%</c:v>
                </c:pt>
              </c:strCache>
            </c:strRef>
          </c:tx>
          <c:spPr>
            <a:ln w="28575">
              <a:noFill/>
            </a:ln>
          </c:spPr>
          <c:marker>
            <c:symbol val="none"/>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estimates'!$D$19:$H$19</c:f>
              <c:numCache>
                <c:formatCode>#,##0</c:formatCode>
                <c:ptCount val="5"/>
                <c:pt idx="0">
                  <c:v>-8086.5</c:v>
                </c:pt>
                <c:pt idx="1">
                  <c:v>925.26524999999992</c:v>
                </c:pt>
                <c:pt idx="2">
                  <c:v>-1976.5</c:v>
                </c:pt>
                <c:pt idx="3">
                  <c:v>-518.5</c:v>
                </c:pt>
                <c:pt idx="4">
                  <c:v>-1370.5</c:v>
                </c:pt>
              </c:numCache>
            </c:numRef>
          </c:val>
          <c:smooth val="0"/>
          <c:extLst>
            <c:ext xmlns:c16="http://schemas.microsoft.com/office/drawing/2014/chart" uri="{C3380CC4-5D6E-409C-BE32-E72D297353CC}">
              <c16:uniqueId val="{00000000-19B8-4C34-A3F7-D1248307263F}"/>
            </c:ext>
          </c:extLst>
        </c:ser>
        <c:ser>
          <c:idx val="1"/>
          <c:order val="1"/>
          <c:tx>
            <c:strRef>
              <c:f>'Dec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estimates'!$D$20:$H$20</c:f>
              <c:numCache>
                <c:formatCode>#,##0</c:formatCode>
                <c:ptCount val="5"/>
                <c:pt idx="0">
                  <c:v>-18124</c:v>
                </c:pt>
                <c:pt idx="1">
                  <c:v>-1190.024105</c:v>
                </c:pt>
                <c:pt idx="2">
                  <c:v>-3938</c:v>
                </c:pt>
                <c:pt idx="3">
                  <c:v>-4491.5</c:v>
                </c:pt>
                <c:pt idx="4">
                  <c:v>-4277.5</c:v>
                </c:pt>
              </c:numCache>
            </c:numRef>
          </c:val>
          <c:smooth val="0"/>
          <c:extLst>
            <c:ext xmlns:c16="http://schemas.microsoft.com/office/drawing/2014/chart" uri="{C3380CC4-5D6E-409C-BE32-E72D297353CC}">
              <c16:uniqueId val="{00000001-19B8-4C34-A3F7-D1248307263F}"/>
            </c:ext>
          </c:extLst>
        </c:ser>
        <c:ser>
          <c:idx val="2"/>
          <c:order val="2"/>
          <c:tx>
            <c:strRef>
              <c:f>'Dec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estimates'!$D$21:$H$21</c:f>
              <c:numCache>
                <c:formatCode>#,##0</c:formatCode>
                <c:ptCount val="5"/>
                <c:pt idx="0">
                  <c:v>-29451</c:v>
                </c:pt>
                <c:pt idx="1">
                  <c:v>-13376.673640000001</c:v>
                </c:pt>
                <c:pt idx="2">
                  <c:v>-10595</c:v>
                </c:pt>
                <c:pt idx="3">
                  <c:v>-17251</c:v>
                </c:pt>
                <c:pt idx="4">
                  <c:v>-8833</c:v>
                </c:pt>
              </c:numCache>
            </c:numRef>
          </c:val>
          <c:smooth val="0"/>
          <c:extLst>
            <c:ext xmlns:c16="http://schemas.microsoft.com/office/drawing/2014/chart" uri="{C3380CC4-5D6E-409C-BE32-E72D297353CC}">
              <c16:uniqueId val="{00000002-19B8-4C34-A3F7-D1248307263F}"/>
            </c:ext>
          </c:extLst>
        </c:ser>
        <c:ser>
          <c:idx val="3"/>
          <c:order val="3"/>
          <c:tx>
            <c:strRef>
              <c:f>'Dec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estimates'!$D$22:$H$22</c:f>
              <c:numCache>
                <c:formatCode>#,##0</c:formatCode>
                <c:ptCount val="5"/>
                <c:pt idx="0">
                  <c:v>-3738.6774193548385</c:v>
                </c:pt>
                <c:pt idx="1">
                  <c:v>1585.0036996774193</c:v>
                </c:pt>
                <c:pt idx="2">
                  <c:v>330.25806451612902</c:v>
                </c:pt>
                <c:pt idx="3">
                  <c:v>-1003.7096774193549</c:v>
                </c:pt>
                <c:pt idx="4">
                  <c:v>-128.83870967741936</c:v>
                </c:pt>
              </c:numCache>
            </c:numRef>
          </c:val>
          <c:smooth val="0"/>
          <c:extLst>
            <c:ext xmlns:c16="http://schemas.microsoft.com/office/drawing/2014/chart" uri="{C3380CC4-5D6E-409C-BE32-E72D297353CC}">
              <c16:uniqueId val="{00000003-19B8-4C34-A3F7-D1248307263F}"/>
            </c:ext>
          </c:extLst>
        </c:ser>
        <c:ser>
          <c:idx val="4"/>
          <c:order val="4"/>
          <c:tx>
            <c:strRef>
              <c:f>'Dec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estimates'!$D$26:$H$26</c:f>
              <c:numCache>
                <c:formatCode>#,##0</c:formatCode>
                <c:ptCount val="5"/>
                <c:pt idx="0">
                  <c:v>-3247</c:v>
                </c:pt>
                <c:pt idx="1">
                  <c:v>1685.2617</c:v>
                </c:pt>
                <c:pt idx="2">
                  <c:v>130</c:v>
                </c:pt>
                <c:pt idx="3">
                  <c:v>0</c:v>
                </c:pt>
                <c:pt idx="4">
                  <c:v>59</c:v>
                </c:pt>
              </c:numCache>
            </c:numRef>
          </c:val>
          <c:smooth val="0"/>
          <c:extLst>
            <c:ext xmlns:c16="http://schemas.microsoft.com/office/drawing/2014/chart" uri="{C3380CC4-5D6E-409C-BE32-E72D297353CC}">
              <c16:uniqueId val="{00000004-19B8-4C34-A3F7-D1248307263F}"/>
            </c:ext>
          </c:extLst>
        </c:ser>
        <c:ser>
          <c:idx val="5"/>
          <c:order val="5"/>
          <c:tx>
            <c:strRef>
              <c:f>'Dec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estimates'!$D$15:$H$15</c:f>
              <c:numCache>
                <c:formatCode>#,##0</c:formatCode>
                <c:ptCount val="5"/>
                <c:pt idx="0">
                  <c:v>22771</c:v>
                </c:pt>
                <c:pt idx="1">
                  <c:v>8979.4087099999997</c:v>
                </c:pt>
                <c:pt idx="2">
                  <c:v>16885</c:v>
                </c:pt>
                <c:pt idx="3">
                  <c:v>519</c:v>
                </c:pt>
                <c:pt idx="4">
                  <c:v>5961</c:v>
                </c:pt>
              </c:numCache>
            </c:numRef>
          </c:val>
          <c:smooth val="0"/>
          <c:extLst>
            <c:ext xmlns:c16="http://schemas.microsoft.com/office/drawing/2014/chart" uri="{C3380CC4-5D6E-409C-BE32-E72D297353CC}">
              <c16:uniqueId val="{00000005-19B8-4C34-A3F7-D1248307263F}"/>
            </c:ext>
          </c:extLst>
        </c:ser>
        <c:ser>
          <c:idx val="10"/>
          <c:order val="6"/>
          <c:tx>
            <c:strRef>
              <c:f>'Dec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estimates'!$D$16:$H$16</c:f>
              <c:numCache>
                <c:formatCode>#,##0</c:formatCode>
                <c:ptCount val="5"/>
                <c:pt idx="0">
                  <c:v>8352.5</c:v>
                </c:pt>
                <c:pt idx="1">
                  <c:v>5587.3802949999999</c:v>
                </c:pt>
                <c:pt idx="2">
                  <c:v>5590.5</c:v>
                </c:pt>
                <c:pt idx="3">
                  <c:v>246.5</c:v>
                </c:pt>
                <c:pt idx="4">
                  <c:v>3299</c:v>
                </c:pt>
              </c:numCache>
            </c:numRef>
          </c:val>
          <c:smooth val="0"/>
          <c:extLst>
            <c:ext xmlns:c16="http://schemas.microsoft.com/office/drawing/2014/chart" uri="{C3380CC4-5D6E-409C-BE32-E72D297353CC}">
              <c16:uniqueId val="{00000006-19B8-4C34-A3F7-D1248307263F}"/>
            </c:ext>
          </c:extLst>
        </c:ser>
        <c:ser>
          <c:idx val="11"/>
          <c:order val="7"/>
          <c:tx>
            <c:strRef>
              <c:f>'Dec 23 Published MOS estimates'!$C$17</c:f>
              <c:strCache>
                <c:ptCount val="1"/>
                <c:pt idx="0">
                  <c:v>75%</c:v>
                </c:pt>
              </c:strCache>
            </c:strRef>
          </c:tx>
          <c:spPr>
            <a:ln w="28575">
              <a:noFill/>
            </a:ln>
          </c:spPr>
          <c:marker>
            <c:symbol val="none"/>
          </c:marker>
          <c:cat>
            <c:strRef>
              <c:f>'Dec 23 Published MOS estimates'!$D$4:$H$4</c:f>
              <c:strCache>
                <c:ptCount val="5"/>
                <c:pt idx="0">
                  <c:v>Sydney MSP</c:v>
                </c:pt>
                <c:pt idx="1">
                  <c:v>Sydney EGP</c:v>
                </c:pt>
                <c:pt idx="2">
                  <c:v>Adelaide MAP</c:v>
                </c:pt>
                <c:pt idx="3">
                  <c:v>Adelaide SEAGas</c:v>
                </c:pt>
                <c:pt idx="4">
                  <c:v>Brisbane RBP</c:v>
                </c:pt>
              </c:strCache>
            </c:strRef>
          </c:cat>
          <c:val>
            <c:numRef>
              <c:f>'Dec 23 Published MOS estimates'!$D$17:$H$17</c:f>
              <c:numCache>
                <c:formatCode>#,##0</c:formatCode>
                <c:ptCount val="5"/>
                <c:pt idx="0">
                  <c:v>1006.5</c:v>
                </c:pt>
                <c:pt idx="1">
                  <c:v>2619.9891299999999</c:v>
                </c:pt>
                <c:pt idx="2">
                  <c:v>1812.5</c:v>
                </c:pt>
                <c:pt idx="3">
                  <c:v>52</c:v>
                </c:pt>
                <c:pt idx="4">
                  <c:v>1613</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'Dec 23 Published MOS estimates'!$K$4</c:f>
              <c:strCache>
                <c:ptCount val="1"/>
                <c:pt idx="0">
                  <c:v>Sydney MSP</c:v>
                </c:pt>
              </c:strCache>
            </c:strRef>
          </c:tx>
          <c:spPr>
            <a:ln w="25400">
              <a:solidFill>
                <a:srgbClr val="00FFFF"/>
              </a:solidFill>
              <a:prstDash val="solid"/>
            </a:ln>
          </c:spPr>
          <c:marker>
            <c:symbol val="none"/>
          </c:marker>
          <c:val>
            <c:numRef>
              <c:f>'Dec 23 Published MOS estimates'!$K$5:$K$35</c:f>
              <c:numCache>
                <c:formatCode>#,##0</c:formatCode>
                <c:ptCount val="31"/>
                <c:pt idx="0">
                  <c:v>22771</c:v>
                </c:pt>
                <c:pt idx="1">
                  <c:v>10143</c:v>
                </c:pt>
                <c:pt idx="2">
                  <c:v>6562</c:v>
                </c:pt>
                <c:pt idx="3">
                  <c:v>5530</c:v>
                </c:pt>
                <c:pt idx="4">
                  <c:v>4241</c:v>
                </c:pt>
                <c:pt idx="5">
                  <c:v>2633</c:v>
                </c:pt>
                <c:pt idx="6">
                  <c:v>2106</c:v>
                </c:pt>
                <c:pt idx="7">
                  <c:v>1804</c:v>
                </c:pt>
                <c:pt idx="8">
                  <c:v>209</c:v>
                </c:pt>
                <c:pt idx="9">
                  <c:v>-585</c:v>
                </c:pt>
                <c:pt idx="10">
                  <c:v>-1145</c:v>
                </c:pt>
                <c:pt idx="11">
                  <c:v>-1287</c:v>
                </c:pt>
                <c:pt idx="12">
                  <c:v>-1616</c:v>
                </c:pt>
                <c:pt idx="13">
                  <c:v>-2379</c:v>
                </c:pt>
                <c:pt idx="14">
                  <c:v>-3009</c:v>
                </c:pt>
                <c:pt idx="15">
                  <c:v>-3247</c:v>
                </c:pt>
                <c:pt idx="16">
                  <c:v>-3816</c:v>
                </c:pt>
                <c:pt idx="17">
                  <c:v>-4431</c:v>
                </c:pt>
                <c:pt idx="18">
                  <c:v>-5239</c:v>
                </c:pt>
                <c:pt idx="19">
                  <c:v>-5690</c:v>
                </c:pt>
                <c:pt idx="20">
                  <c:v>-6967</c:v>
                </c:pt>
                <c:pt idx="21">
                  <c:v>-7405</c:v>
                </c:pt>
                <c:pt idx="22">
                  <c:v>-7784</c:v>
                </c:pt>
                <c:pt idx="23">
                  <c:v>-8389</c:v>
                </c:pt>
                <c:pt idx="24">
                  <c:v>-8820</c:v>
                </c:pt>
                <c:pt idx="25">
                  <c:v>-9421</c:v>
                </c:pt>
                <c:pt idx="26">
                  <c:v>-11752</c:v>
                </c:pt>
                <c:pt idx="27">
                  <c:v>-13217</c:v>
                </c:pt>
                <c:pt idx="28">
                  <c:v>-17096</c:v>
                </c:pt>
                <c:pt idx="29">
                  <c:v>-19152</c:v>
                </c:pt>
                <c:pt idx="30">
                  <c:v>-29451</c:v>
                </c:pt>
              </c:numCache>
            </c:numRef>
          </c:val>
          <c:smooth val="1"/>
          <c:extLst>
            <c:ext xmlns:c16="http://schemas.microsoft.com/office/drawing/2014/chart" uri="{C3380CC4-5D6E-409C-BE32-E72D297353CC}">
              <c16:uniqueId val="{00000000-5753-48B0-876B-518DDA461ADA}"/>
            </c:ext>
          </c:extLst>
        </c:ser>
        <c:ser>
          <c:idx val="1"/>
          <c:order val="1"/>
          <c:tx>
            <c:strRef>
              <c:f>'Dec 23 Published MOS estimates'!$L$4</c:f>
              <c:strCache>
                <c:ptCount val="1"/>
                <c:pt idx="0">
                  <c:v>Sydney EGP</c:v>
                </c:pt>
              </c:strCache>
            </c:strRef>
          </c:tx>
          <c:spPr>
            <a:ln w="25400">
              <a:solidFill>
                <a:srgbClr val="0000FF"/>
              </a:solidFill>
              <a:prstDash val="solid"/>
            </a:ln>
          </c:spPr>
          <c:marker>
            <c:symbol val="none"/>
          </c:marker>
          <c:val>
            <c:numRef>
              <c:f>'Dec 23 Published MOS estimates'!$L$5:$L$35</c:f>
              <c:numCache>
                <c:formatCode>#,##0</c:formatCode>
                <c:ptCount val="31"/>
                <c:pt idx="0">
                  <c:v>8979.4087099999997</c:v>
                </c:pt>
                <c:pt idx="1">
                  <c:v>6184.30908</c:v>
                </c:pt>
                <c:pt idx="2">
                  <c:v>4990.4515099999999</c:v>
                </c:pt>
                <c:pt idx="3">
                  <c:v>4308.1010900000001</c:v>
                </c:pt>
                <c:pt idx="4">
                  <c:v>3822.0019299999999</c:v>
                </c:pt>
                <c:pt idx="5">
                  <c:v>3179.4448400000001</c:v>
                </c:pt>
                <c:pt idx="6">
                  <c:v>2779.6554799999999</c:v>
                </c:pt>
                <c:pt idx="7">
                  <c:v>2725.8840599999999</c:v>
                </c:pt>
                <c:pt idx="8">
                  <c:v>2514.0942</c:v>
                </c:pt>
                <c:pt idx="9">
                  <c:v>2467.8796499999999</c:v>
                </c:pt>
                <c:pt idx="10">
                  <c:v>2278.08601</c:v>
                </c:pt>
                <c:pt idx="11">
                  <c:v>2176.5091299999999</c:v>
                </c:pt>
                <c:pt idx="12">
                  <c:v>2107.5936200000001</c:v>
                </c:pt>
                <c:pt idx="13">
                  <c:v>1918.2154</c:v>
                </c:pt>
                <c:pt idx="14">
                  <c:v>1769.1187500000001</c:v>
                </c:pt>
                <c:pt idx="15">
                  <c:v>1685.2617</c:v>
                </c:pt>
                <c:pt idx="16">
                  <c:v>1583.60204</c:v>
                </c:pt>
                <c:pt idx="17">
                  <c:v>1544.6164900000001</c:v>
                </c:pt>
                <c:pt idx="18">
                  <c:v>1489.89833</c:v>
                </c:pt>
                <c:pt idx="19">
                  <c:v>1359.92164</c:v>
                </c:pt>
                <c:pt idx="20">
                  <c:v>1278.33926</c:v>
                </c:pt>
                <c:pt idx="21">
                  <c:v>1127.33827</c:v>
                </c:pt>
                <c:pt idx="22">
                  <c:v>1042.0254</c:v>
                </c:pt>
                <c:pt idx="23">
                  <c:v>808.50509999999997</c:v>
                </c:pt>
                <c:pt idx="24">
                  <c:v>576.30273</c:v>
                </c:pt>
                <c:pt idx="25">
                  <c:v>393.40167000000002</c:v>
                </c:pt>
                <c:pt idx="26">
                  <c:v>54.323610000000002</c:v>
                </c:pt>
                <c:pt idx="27">
                  <c:v>-252.45316</c:v>
                </c:pt>
                <c:pt idx="28">
                  <c:v>-533.32032000000004</c:v>
                </c:pt>
                <c:pt idx="29">
                  <c:v>-1846.7278899999999</c:v>
                </c:pt>
                <c:pt idx="30">
                  <c:v>-13376.673640000001</c:v>
                </c:pt>
              </c:numCache>
            </c:numRef>
          </c:val>
          <c:smooth val="1"/>
          <c:extLst>
            <c:ext xmlns:c16="http://schemas.microsoft.com/office/drawing/2014/chart" uri="{C3380CC4-5D6E-409C-BE32-E72D297353CC}">
              <c16:uniqueId val="{00000001-5753-48B0-876B-518DDA461ADA}"/>
            </c:ext>
          </c:extLst>
        </c:ser>
        <c:ser>
          <c:idx val="2"/>
          <c:order val="2"/>
          <c:tx>
            <c:strRef>
              <c:f>'Dec 23 Published MOS estimates'!$M$4</c:f>
              <c:strCache>
                <c:ptCount val="1"/>
                <c:pt idx="0">
                  <c:v>Adelaide MAP</c:v>
                </c:pt>
              </c:strCache>
            </c:strRef>
          </c:tx>
          <c:spPr>
            <a:ln w="25400">
              <a:solidFill>
                <a:srgbClr val="FFC322"/>
              </a:solidFill>
              <a:prstDash val="solid"/>
            </a:ln>
          </c:spPr>
          <c:marker>
            <c:symbol val="none"/>
          </c:marker>
          <c:val>
            <c:numRef>
              <c:f>'Dec 23 Published MOS estimates'!$M$5:$M$35</c:f>
              <c:numCache>
                <c:formatCode>#,##0</c:formatCode>
                <c:ptCount val="31"/>
                <c:pt idx="0">
                  <c:v>16885</c:v>
                </c:pt>
                <c:pt idx="1">
                  <c:v>7195</c:v>
                </c:pt>
                <c:pt idx="2">
                  <c:v>3986</c:v>
                </c:pt>
                <c:pt idx="3">
                  <c:v>3181</c:v>
                </c:pt>
                <c:pt idx="4">
                  <c:v>2914</c:v>
                </c:pt>
                <c:pt idx="5">
                  <c:v>2450</c:v>
                </c:pt>
                <c:pt idx="6">
                  <c:v>2083</c:v>
                </c:pt>
                <c:pt idx="7">
                  <c:v>1908</c:v>
                </c:pt>
                <c:pt idx="8">
                  <c:v>1717</c:v>
                </c:pt>
                <c:pt idx="9">
                  <c:v>1481</c:v>
                </c:pt>
                <c:pt idx="10">
                  <c:v>1364</c:v>
                </c:pt>
                <c:pt idx="11">
                  <c:v>1032</c:v>
                </c:pt>
                <c:pt idx="12">
                  <c:v>856</c:v>
                </c:pt>
                <c:pt idx="13">
                  <c:v>628</c:v>
                </c:pt>
                <c:pt idx="14">
                  <c:v>468</c:v>
                </c:pt>
                <c:pt idx="15">
                  <c:v>130</c:v>
                </c:pt>
                <c:pt idx="16">
                  <c:v>-9</c:v>
                </c:pt>
                <c:pt idx="17">
                  <c:v>-269</c:v>
                </c:pt>
                <c:pt idx="18">
                  <c:v>-460</c:v>
                </c:pt>
                <c:pt idx="19">
                  <c:v>-682</c:v>
                </c:pt>
                <c:pt idx="20">
                  <c:v>-983</c:v>
                </c:pt>
                <c:pt idx="21">
                  <c:v>-1568</c:v>
                </c:pt>
                <c:pt idx="22">
                  <c:v>-1809</c:v>
                </c:pt>
                <c:pt idx="23">
                  <c:v>-2144</c:v>
                </c:pt>
                <c:pt idx="24">
                  <c:v>-2542</c:v>
                </c:pt>
                <c:pt idx="25">
                  <c:v>-2741</c:v>
                </c:pt>
                <c:pt idx="26">
                  <c:v>-2987</c:v>
                </c:pt>
                <c:pt idx="27">
                  <c:v>-3375</c:v>
                </c:pt>
                <c:pt idx="28">
                  <c:v>-3738</c:v>
                </c:pt>
                <c:pt idx="29">
                  <c:v>-4138</c:v>
                </c:pt>
                <c:pt idx="30">
                  <c:v>-10595</c:v>
                </c:pt>
              </c:numCache>
            </c:numRef>
          </c:val>
          <c:smooth val="1"/>
          <c:extLst>
            <c:ext xmlns:c16="http://schemas.microsoft.com/office/drawing/2014/chart" uri="{C3380CC4-5D6E-409C-BE32-E72D297353CC}">
              <c16:uniqueId val="{00000002-5753-48B0-876B-518DDA461ADA}"/>
            </c:ext>
          </c:extLst>
        </c:ser>
        <c:ser>
          <c:idx val="3"/>
          <c:order val="3"/>
          <c:tx>
            <c:strRef>
              <c:f>'Dec 23 Published MOS estimates'!$N$4</c:f>
              <c:strCache>
                <c:ptCount val="1"/>
                <c:pt idx="0">
                  <c:v>Adelaide SEAGas</c:v>
                </c:pt>
              </c:strCache>
            </c:strRef>
          </c:tx>
          <c:spPr>
            <a:ln w="25400">
              <a:solidFill>
                <a:srgbClr val="FF6600"/>
              </a:solidFill>
              <a:prstDash val="solid"/>
            </a:ln>
          </c:spPr>
          <c:marker>
            <c:symbol val="none"/>
          </c:marker>
          <c:val>
            <c:numRef>
              <c:f>'Dec 23 Published MOS estimates'!$N$5:$N$35</c:f>
              <c:numCache>
                <c:formatCode>#,##0</c:formatCode>
                <c:ptCount val="31"/>
                <c:pt idx="0">
                  <c:v>519</c:v>
                </c:pt>
                <c:pt idx="1">
                  <c:v>311</c:v>
                </c:pt>
                <c:pt idx="2">
                  <c:v>182</c:v>
                </c:pt>
                <c:pt idx="3">
                  <c:v>146</c:v>
                </c:pt>
                <c:pt idx="4">
                  <c:v>101</c:v>
                </c:pt>
                <c:pt idx="5">
                  <c:v>83</c:v>
                </c:pt>
                <c:pt idx="6">
                  <c:v>69</c:v>
                </c:pt>
                <c:pt idx="7">
                  <c:v>55</c:v>
                </c:pt>
                <c:pt idx="8">
                  <c:v>49</c:v>
                </c:pt>
                <c:pt idx="9">
                  <c:v>45</c:v>
                </c:pt>
                <c:pt idx="10">
                  <c:v>41</c:v>
                </c:pt>
                <c:pt idx="11">
                  <c:v>35</c:v>
                </c:pt>
                <c:pt idx="12">
                  <c:v>27</c:v>
                </c:pt>
                <c:pt idx="13">
                  <c:v>19</c:v>
                </c:pt>
                <c:pt idx="14">
                  <c:v>14</c:v>
                </c:pt>
                <c:pt idx="15">
                  <c:v>0</c:v>
                </c:pt>
                <c:pt idx="16">
                  <c:v>0</c:v>
                </c:pt>
                <c:pt idx="17">
                  <c:v>-90</c:v>
                </c:pt>
                <c:pt idx="18">
                  <c:v>-107</c:v>
                </c:pt>
                <c:pt idx="19">
                  <c:v>-139</c:v>
                </c:pt>
                <c:pt idx="20">
                  <c:v>-230</c:v>
                </c:pt>
                <c:pt idx="21">
                  <c:v>-317</c:v>
                </c:pt>
                <c:pt idx="22">
                  <c:v>-469</c:v>
                </c:pt>
                <c:pt idx="23">
                  <c:v>-568</c:v>
                </c:pt>
                <c:pt idx="24">
                  <c:v>-706</c:v>
                </c:pt>
                <c:pt idx="25">
                  <c:v>-915</c:v>
                </c:pt>
                <c:pt idx="26">
                  <c:v>-1288</c:v>
                </c:pt>
                <c:pt idx="27">
                  <c:v>-1748</c:v>
                </c:pt>
                <c:pt idx="28">
                  <c:v>-3956</c:v>
                </c:pt>
                <c:pt idx="29">
                  <c:v>-5027</c:v>
                </c:pt>
                <c:pt idx="30">
                  <c:v>-17251</c:v>
                </c:pt>
              </c:numCache>
            </c:numRef>
          </c:val>
          <c:smooth val="1"/>
          <c:extLst>
            <c:ext xmlns:c16="http://schemas.microsoft.com/office/drawing/2014/chart" uri="{C3380CC4-5D6E-409C-BE32-E72D297353CC}">
              <c16:uniqueId val="{00000003-5753-48B0-876B-518DDA461ADA}"/>
            </c:ext>
          </c:extLst>
        </c:ser>
        <c:ser>
          <c:idx val="4"/>
          <c:order val="4"/>
          <c:tx>
            <c:strRef>
              <c:f>'Dec 23 Published MOS estimates'!$O$4</c:f>
              <c:strCache>
                <c:ptCount val="1"/>
                <c:pt idx="0">
                  <c:v>Brisbane RBP</c:v>
                </c:pt>
              </c:strCache>
            </c:strRef>
          </c:tx>
          <c:marker>
            <c:symbol val="none"/>
          </c:marker>
          <c:val>
            <c:numRef>
              <c:f>'Dec 23 Published MOS estimates'!$O$5:$O$35</c:f>
              <c:numCache>
                <c:formatCode>#,##0</c:formatCode>
                <c:ptCount val="31"/>
                <c:pt idx="0">
                  <c:v>5961</c:v>
                </c:pt>
                <c:pt idx="1">
                  <c:v>3429</c:v>
                </c:pt>
                <c:pt idx="2">
                  <c:v>3169</c:v>
                </c:pt>
                <c:pt idx="3">
                  <c:v>2855</c:v>
                </c:pt>
                <c:pt idx="4">
                  <c:v>2385</c:v>
                </c:pt>
                <c:pt idx="5">
                  <c:v>2006</c:v>
                </c:pt>
                <c:pt idx="6">
                  <c:v>1917</c:v>
                </c:pt>
                <c:pt idx="7">
                  <c:v>1729</c:v>
                </c:pt>
                <c:pt idx="8">
                  <c:v>1497</c:v>
                </c:pt>
                <c:pt idx="9">
                  <c:v>1239</c:v>
                </c:pt>
                <c:pt idx="10">
                  <c:v>929</c:v>
                </c:pt>
                <c:pt idx="11">
                  <c:v>791</c:v>
                </c:pt>
                <c:pt idx="12">
                  <c:v>601</c:v>
                </c:pt>
                <c:pt idx="13">
                  <c:v>473</c:v>
                </c:pt>
                <c:pt idx="14">
                  <c:v>359</c:v>
                </c:pt>
                <c:pt idx="15">
                  <c:v>59</c:v>
                </c:pt>
                <c:pt idx="16">
                  <c:v>-133</c:v>
                </c:pt>
                <c:pt idx="17">
                  <c:v>-316</c:v>
                </c:pt>
                <c:pt idx="18">
                  <c:v>-544</c:v>
                </c:pt>
                <c:pt idx="19">
                  <c:v>-578</c:v>
                </c:pt>
                <c:pt idx="20">
                  <c:v>-776</c:v>
                </c:pt>
                <c:pt idx="21">
                  <c:v>-1040</c:v>
                </c:pt>
                <c:pt idx="22">
                  <c:v>-1250</c:v>
                </c:pt>
                <c:pt idx="23">
                  <c:v>-1491</c:v>
                </c:pt>
                <c:pt idx="24">
                  <c:v>-1848</c:v>
                </c:pt>
                <c:pt idx="25">
                  <c:v>-1970</c:v>
                </c:pt>
                <c:pt idx="26">
                  <c:v>-2576</c:v>
                </c:pt>
                <c:pt idx="27">
                  <c:v>-3483</c:v>
                </c:pt>
                <c:pt idx="28">
                  <c:v>-4020</c:v>
                </c:pt>
                <c:pt idx="29">
                  <c:v>-4535</c:v>
                </c:pt>
                <c:pt idx="30">
                  <c:v>-8833</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'Jan 24 Published MOS estimates'!$C$19</c:f>
              <c:strCache>
                <c:ptCount val="1"/>
                <c:pt idx="0">
                  <c:v>25%</c:v>
                </c:pt>
              </c:strCache>
            </c:strRef>
          </c:tx>
          <c:spPr>
            <a:ln w="28575">
              <a:noFill/>
            </a:ln>
          </c:spPr>
          <c:marker>
            <c:symbol val="none"/>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estimates'!$D$19:$H$19</c:f>
              <c:numCache>
                <c:formatCode>#,##0</c:formatCode>
                <c:ptCount val="5"/>
                <c:pt idx="0">
                  <c:v>-7412.5</c:v>
                </c:pt>
                <c:pt idx="1">
                  <c:v>763.92630000000008</c:v>
                </c:pt>
                <c:pt idx="2">
                  <c:v>-1615.5</c:v>
                </c:pt>
                <c:pt idx="3">
                  <c:v>-867.5</c:v>
                </c:pt>
                <c:pt idx="4">
                  <c:v>-2415</c:v>
                </c:pt>
              </c:numCache>
            </c:numRef>
          </c:val>
          <c:smooth val="0"/>
          <c:extLst>
            <c:ext xmlns:c16="http://schemas.microsoft.com/office/drawing/2014/chart" uri="{C3380CC4-5D6E-409C-BE32-E72D297353CC}">
              <c16:uniqueId val="{00000000-14AF-47D2-8222-FBDCFB7C1040}"/>
            </c:ext>
          </c:extLst>
        </c:ser>
        <c:ser>
          <c:idx val="1"/>
          <c:order val="1"/>
          <c:tx>
            <c:strRef>
              <c:f>'Jan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estimates'!$D$20:$H$20</c:f>
              <c:numCache>
                <c:formatCode>#,##0</c:formatCode>
                <c:ptCount val="5"/>
                <c:pt idx="0">
                  <c:v>-16026.5</c:v>
                </c:pt>
                <c:pt idx="1">
                  <c:v>125.98456499999999</c:v>
                </c:pt>
                <c:pt idx="2">
                  <c:v>-3293.5</c:v>
                </c:pt>
                <c:pt idx="3">
                  <c:v>-2644</c:v>
                </c:pt>
                <c:pt idx="4">
                  <c:v>-4718</c:v>
                </c:pt>
              </c:numCache>
            </c:numRef>
          </c:val>
          <c:smooth val="0"/>
          <c:extLst>
            <c:ext xmlns:c16="http://schemas.microsoft.com/office/drawing/2014/chart" uri="{C3380CC4-5D6E-409C-BE32-E72D297353CC}">
              <c16:uniqueId val="{00000001-14AF-47D2-8222-FBDCFB7C1040}"/>
            </c:ext>
          </c:extLst>
        </c:ser>
        <c:ser>
          <c:idx val="2"/>
          <c:order val="2"/>
          <c:tx>
            <c:strRef>
              <c:f>'Jan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estimates'!$D$21:$H$21</c:f>
              <c:numCache>
                <c:formatCode>#,##0</c:formatCode>
                <c:ptCount val="5"/>
                <c:pt idx="0">
                  <c:v>-39222</c:v>
                </c:pt>
                <c:pt idx="1">
                  <c:v>-1111.10331</c:v>
                </c:pt>
                <c:pt idx="2">
                  <c:v>-10302</c:v>
                </c:pt>
                <c:pt idx="3">
                  <c:v>-9438</c:v>
                </c:pt>
                <c:pt idx="4">
                  <c:v>-9387</c:v>
                </c:pt>
              </c:numCache>
            </c:numRef>
          </c:val>
          <c:smooth val="0"/>
          <c:extLst>
            <c:ext xmlns:c16="http://schemas.microsoft.com/office/drawing/2014/chart" uri="{C3380CC4-5D6E-409C-BE32-E72D297353CC}">
              <c16:uniqueId val="{00000002-14AF-47D2-8222-FBDCFB7C1040}"/>
            </c:ext>
          </c:extLst>
        </c:ser>
        <c:ser>
          <c:idx val="3"/>
          <c:order val="3"/>
          <c:tx>
            <c:strRef>
              <c:f>'Jan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estimates'!$D$22:$H$22</c:f>
              <c:numCache>
                <c:formatCode>#,##0</c:formatCode>
                <c:ptCount val="5"/>
                <c:pt idx="0">
                  <c:v>-4141.322580645161</c:v>
                </c:pt>
                <c:pt idx="1">
                  <c:v>2118.44913</c:v>
                </c:pt>
                <c:pt idx="2">
                  <c:v>-21.741935483870968</c:v>
                </c:pt>
                <c:pt idx="3">
                  <c:v>-745.32258064516134</c:v>
                </c:pt>
                <c:pt idx="4">
                  <c:v>-971.77419354838707</c:v>
                </c:pt>
              </c:numCache>
            </c:numRef>
          </c:val>
          <c:smooth val="0"/>
          <c:extLst>
            <c:ext xmlns:c16="http://schemas.microsoft.com/office/drawing/2014/chart" uri="{C3380CC4-5D6E-409C-BE32-E72D297353CC}">
              <c16:uniqueId val="{00000003-14AF-47D2-8222-FBDCFB7C1040}"/>
            </c:ext>
          </c:extLst>
        </c:ser>
        <c:ser>
          <c:idx val="4"/>
          <c:order val="4"/>
          <c:tx>
            <c:strRef>
              <c:f>'Jan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estimates'!$D$26:$H$26</c:f>
              <c:numCache>
                <c:formatCode>#,##0</c:formatCode>
                <c:ptCount val="5"/>
                <c:pt idx="0">
                  <c:v>-3816</c:v>
                </c:pt>
                <c:pt idx="1">
                  <c:v>1654.4023500000001</c:v>
                </c:pt>
                <c:pt idx="2">
                  <c:v>311</c:v>
                </c:pt>
                <c:pt idx="3">
                  <c:v>-151</c:v>
                </c:pt>
                <c:pt idx="4">
                  <c:v>-928</c:v>
                </c:pt>
              </c:numCache>
            </c:numRef>
          </c:val>
          <c:smooth val="0"/>
          <c:extLst>
            <c:ext xmlns:c16="http://schemas.microsoft.com/office/drawing/2014/chart" uri="{C3380CC4-5D6E-409C-BE32-E72D297353CC}">
              <c16:uniqueId val="{00000004-14AF-47D2-8222-FBDCFB7C1040}"/>
            </c:ext>
          </c:extLst>
        </c:ser>
        <c:ser>
          <c:idx val="5"/>
          <c:order val="5"/>
          <c:tx>
            <c:strRef>
              <c:f>'Jan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estimates'!$D$15:$H$15</c:f>
              <c:numCache>
                <c:formatCode>#,##0</c:formatCode>
                <c:ptCount val="5"/>
                <c:pt idx="0">
                  <c:v>19788</c:v>
                </c:pt>
                <c:pt idx="1">
                  <c:v>9145.3969400000005</c:v>
                </c:pt>
                <c:pt idx="2">
                  <c:v>6623</c:v>
                </c:pt>
                <c:pt idx="3">
                  <c:v>1268</c:v>
                </c:pt>
                <c:pt idx="4">
                  <c:v>4799</c:v>
                </c:pt>
              </c:numCache>
            </c:numRef>
          </c:val>
          <c:smooth val="0"/>
          <c:extLst>
            <c:ext xmlns:c16="http://schemas.microsoft.com/office/drawing/2014/chart" uri="{C3380CC4-5D6E-409C-BE32-E72D297353CC}">
              <c16:uniqueId val="{00000005-14AF-47D2-8222-FBDCFB7C1040}"/>
            </c:ext>
          </c:extLst>
        </c:ser>
        <c:ser>
          <c:idx val="10"/>
          <c:order val="6"/>
          <c:tx>
            <c:strRef>
              <c:f>'Jan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estimates'!$D$16:$H$16</c:f>
              <c:numCache>
                <c:formatCode>#,##0</c:formatCode>
                <c:ptCount val="5"/>
                <c:pt idx="0">
                  <c:v>6536</c:v>
                </c:pt>
                <c:pt idx="1">
                  <c:v>4928.9674049999994</c:v>
                </c:pt>
                <c:pt idx="2">
                  <c:v>3287</c:v>
                </c:pt>
                <c:pt idx="3">
                  <c:v>267</c:v>
                </c:pt>
                <c:pt idx="4">
                  <c:v>2992.5</c:v>
                </c:pt>
              </c:numCache>
            </c:numRef>
          </c:val>
          <c:smooth val="0"/>
          <c:extLst>
            <c:ext xmlns:c16="http://schemas.microsoft.com/office/drawing/2014/chart" uri="{C3380CC4-5D6E-409C-BE32-E72D297353CC}">
              <c16:uniqueId val="{00000006-14AF-47D2-8222-FBDCFB7C1040}"/>
            </c:ext>
          </c:extLst>
        </c:ser>
        <c:ser>
          <c:idx val="11"/>
          <c:order val="7"/>
          <c:tx>
            <c:strRef>
              <c:f>'Jan 24 Published MOS estimates'!$C$17</c:f>
              <c:strCache>
                <c:ptCount val="1"/>
                <c:pt idx="0">
                  <c:v>75%</c:v>
                </c:pt>
              </c:strCache>
            </c:strRef>
          </c:tx>
          <c:spPr>
            <a:ln w="28575">
              <a:noFill/>
            </a:ln>
          </c:spPr>
          <c:marker>
            <c:symbol val="none"/>
          </c:marker>
          <c:cat>
            <c:strRef>
              <c:f>'Jan 24 Published MOS estimates'!$D$4:$H$4</c:f>
              <c:strCache>
                <c:ptCount val="5"/>
                <c:pt idx="0">
                  <c:v>Sydney MSP</c:v>
                </c:pt>
                <c:pt idx="1">
                  <c:v>Sydney EGP</c:v>
                </c:pt>
                <c:pt idx="2">
                  <c:v>Adelaide MAP</c:v>
                </c:pt>
                <c:pt idx="3">
                  <c:v>Adelaide SEAGas</c:v>
                </c:pt>
                <c:pt idx="4">
                  <c:v>Brisbane RBP</c:v>
                </c:pt>
              </c:strCache>
            </c:strRef>
          </c:cat>
          <c:val>
            <c:numRef>
              <c:f>'Jan 24 Published MOS estimates'!$D$17:$H$17</c:f>
              <c:numCache>
                <c:formatCode>#,##0</c:formatCode>
                <c:ptCount val="5"/>
                <c:pt idx="0">
                  <c:v>858.5</c:v>
                </c:pt>
                <c:pt idx="1">
                  <c:v>3208.4103150000001</c:v>
                </c:pt>
                <c:pt idx="2">
                  <c:v>1679</c:v>
                </c:pt>
                <c:pt idx="3">
                  <c:v>51</c:v>
                </c:pt>
                <c:pt idx="4">
                  <c:v>652.5</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'Jan 24 Published MOS estimates'!$K$4</c:f>
              <c:strCache>
                <c:ptCount val="1"/>
                <c:pt idx="0">
                  <c:v>Sydney MSP</c:v>
                </c:pt>
              </c:strCache>
            </c:strRef>
          </c:tx>
          <c:spPr>
            <a:ln w="25400">
              <a:solidFill>
                <a:srgbClr val="00FFFF"/>
              </a:solidFill>
              <a:prstDash val="solid"/>
            </a:ln>
          </c:spPr>
          <c:marker>
            <c:symbol val="none"/>
          </c:marker>
          <c:val>
            <c:numRef>
              <c:f>'Jan 24 Published MOS estimates'!$K$5:$K$35</c:f>
              <c:numCache>
                <c:formatCode>#,##0</c:formatCode>
                <c:ptCount val="31"/>
                <c:pt idx="0">
                  <c:v>19788</c:v>
                </c:pt>
                <c:pt idx="1">
                  <c:v>7588</c:v>
                </c:pt>
                <c:pt idx="2">
                  <c:v>5484</c:v>
                </c:pt>
                <c:pt idx="3">
                  <c:v>4454</c:v>
                </c:pt>
                <c:pt idx="4">
                  <c:v>3273</c:v>
                </c:pt>
                <c:pt idx="5">
                  <c:v>2344</c:v>
                </c:pt>
                <c:pt idx="6">
                  <c:v>1784</c:v>
                </c:pt>
                <c:pt idx="7">
                  <c:v>1127</c:v>
                </c:pt>
                <c:pt idx="8">
                  <c:v>590</c:v>
                </c:pt>
                <c:pt idx="9">
                  <c:v>-181</c:v>
                </c:pt>
                <c:pt idx="10">
                  <c:v>-590</c:v>
                </c:pt>
                <c:pt idx="11">
                  <c:v>-1212</c:v>
                </c:pt>
                <c:pt idx="12">
                  <c:v>-1996</c:v>
                </c:pt>
                <c:pt idx="13">
                  <c:v>-2453</c:v>
                </c:pt>
                <c:pt idx="14">
                  <c:v>-2865</c:v>
                </c:pt>
                <c:pt idx="15">
                  <c:v>-3816</c:v>
                </c:pt>
                <c:pt idx="16">
                  <c:v>-3987</c:v>
                </c:pt>
                <c:pt idx="17">
                  <c:v>-4579</c:v>
                </c:pt>
                <c:pt idx="18">
                  <c:v>-5174</c:v>
                </c:pt>
                <c:pt idx="19">
                  <c:v>-5602</c:v>
                </c:pt>
                <c:pt idx="20">
                  <c:v>-5967</c:v>
                </c:pt>
                <c:pt idx="21">
                  <c:v>-6685</c:v>
                </c:pt>
                <c:pt idx="22">
                  <c:v>-6923</c:v>
                </c:pt>
                <c:pt idx="23">
                  <c:v>-7902</c:v>
                </c:pt>
                <c:pt idx="24">
                  <c:v>-8693</c:v>
                </c:pt>
                <c:pt idx="25">
                  <c:v>-10265</c:v>
                </c:pt>
                <c:pt idx="26">
                  <c:v>-11755</c:v>
                </c:pt>
                <c:pt idx="27">
                  <c:v>-12893</c:v>
                </c:pt>
                <c:pt idx="28">
                  <c:v>-14922</c:v>
                </c:pt>
                <c:pt idx="29">
                  <c:v>-17131</c:v>
                </c:pt>
                <c:pt idx="30">
                  <c:v>-39222</c:v>
                </c:pt>
              </c:numCache>
            </c:numRef>
          </c:val>
          <c:smooth val="1"/>
          <c:extLst>
            <c:ext xmlns:c16="http://schemas.microsoft.com/office/drawing/2014/chart" uri="{C3380CC4-5D6E-409C-BE32-E72D297353CC}">
              <c16:uniqueId val="{00000000-9B9C-4EB0-B9ED-F1DAC3DE3B62}"/>
            </c:ext>
          </c:extLst>
        </c:ser>
        <c:ser>
          <c:idx val="1"/>
          <c:order val="1"/>
          <c:tx>
            <c:strRef>
              <c:f>'Jan 24 Published MOS estimates'!$L$4</c:f>
              <c:strCache>
                <c:ptCount val="1"/>
                <c:pt idx="0">
                  <c:v>Sydney EGP</c:v>
                </c:pt>
              </c:strCache>
            </c:strRef>
          </c:tx>
          <c:spPr>
            <a:ln w="25400">
              <a:solidFill>
                <a:srgbClr val="0000FF"/>
              </a:solidFill>
              <a:prstDash val="solid"/>
            </a:ln>
          </c:spPr>
          <c:marker>
            <c:symbol val="none"/>
          </c:marker>
          <c:val>
            <c:numRef>
              <c:f>'Jan 24 Published MOS estimates'!$L$5:$L$35</c:f>
              <c:numCache>
                <c:formatCode>#,##0</c:formatCode>
                <c:ptCount val="31"/>
                <c:pt idx="0">
                  <c:v>9145.3969400000005</c:v>
                </c:pt>
                <c:pt idx="1">
                  <c:v>5392.6411799999996</c:v>
                </c:pt>
                <c:pt idx="2">
                  <c:v>4465.2936300000001</c:v>
                </c:pt>
                <c:pt idx="3">
                  <c:v>4168.0690199999999</c:v>
                </c:pt>
                <c:pt idx="4">
                  <c:v>4009.2135499999999</c:v>
                </c:pt>
                <c:pt idx="5">
                  <c:v>3880.6605800000002</c:v>
                </c:pt>
                <c:pt idx="6">
                  <c:v>3538.0748100000001</c:v>
                </c:pt>
                <c:pt idx="7">
                  <c:v>3287.3004000000001</c:v>
                </c:pt>
                <c:pt idx="8">
                  <c:v>3129.5202300000001</c:v>
                </c:pt>
                <c:pt idx="9">
                  <c:v>2558.29754</c:v>
                </c:pt>
                <c:pt idx="10">
                  <c:v>2282.0648099999999</c:v>
                </c:pt>
                <c:pt idx="11">
                  <c:v>2157.0472300000001</c:v>
                </c:pt>
                <c:pt idx="12">
                  <c:v>2071.08797</c:v>
                </c:pt>
                <c:pt idx="13">
                  <c:v>1927.49288</c:v>
                </c:pt>
                <c:pt idx="14">
                  <c:v>1792.9997900000001</c:v>
                </c:pt>
                <c:pt idx="15">
                  <c:v>1654.4023500000001</c:v>
                </c:pt>
                <c:pt idx="16">
                  <c:v>1528.02206</c:v>
                </c:pt>
                <c:pt idx="17">
                  <c:v>1370.1233</c:v>
                </c:pt>
                <c:pt idx="18">
                  <c:v>1282.3902800000001</c:v>
                </c:pt>
                <c:pt idx="19">
                  <c:v>1184.2687000000001</c:v>
                </c:pt>
                <c:pt idx="20">
                  <c:v>1081.9355</c:v>
                </c:pt>
                <c:pt idx="21">
                  <c:v>888.53633000000002</c:v>
                </c:pt>
                <c:pt idx="22">
                  <c:v>791.24919</c:v>
                </c:pt>
                <c:pt idx="23">
                  <c:v>736.60341000000005</c:v>
                </c:pt>
                <c:pt idx="24">
                  <c:v>660.93164999999999</c:v>
                </c:pt>
                <c:pt idx="25">
                  <c:v>632.09145000000001</c:v>
                </c:pt>
                <c:pt idx="26">
                  <c:v>509.85516000000001</c:v>
                </c:pt>
                <c:pt idx="27">
                  <c:v>405.48727000000002</c:v>
                </c:pt>
                <c:pt idx="28">
                  <c:v>274.99970999999999</c:v>
                </c:pt>
                <c:pt idx="29">
                  <c:v>-23.03058</c:v>
                </c:pt>
                <c:pt idx="30">
                  <c:v>-1111.10331</c:v>
                </c:pt>
              </c:numCache>
            </c:numRef>
          </c:val>
          <c:smooth val="1"/>
          <c:extLst>
            <c:ext xmlns:c16="http://schemas.microsoft.com/office/drawing/2014/chart" uri="{C3380CC4-5D6E-409C-BE32-E72D297353CC}">
              <c16:uniqueId val="{00000001-9B9C-4EB0-B9ED-F1DAC3DE3B62}"/>
            </c:ext>
          </c:extLst>
        </c:ser>
        <c:ser>
          <c:idx val="2"/>
          <c:order val="2"/>
          <c:tx>
            <c:strRef>
              <c:f>'Jan 24 Published MOS estimates'!$M$4</c:f>
              <c:strCache>
                <c:ptCount val="1"/>
                <c:pt idx="0">
                  <c:v>Adelaide MAP</c:v>
                </c:pt>
              </c:strCache>
            </c:strRef>
          </c:tx>
          <c:spPr>
            <a:ln w="25400">
              <a:solidFill>
                <a:srgbClr val="FFC322"/>
              </a:solidFill>
              <a:prstDash val="solid"/>
            </a:ln>
          </c:spPr>
          <c:marker>
            <c:symbol val="none"/>
          </c:marker>
          <c:val>
            <c:numRef>
              <c:f>'Jan 24 Published MOS estimates'!$M$5:$M$35</c:f>
              <c:numCache>
                <c:formatCode>#,##0</c:formatCode>
                <c:ptCount val="31"/>
                <c:pt idx="0">
                  <c:v>6623</c:v>
                </c:pt>
                <c:pt idx="1">
                  <c:v>3700</c:v>
                </c:pt>
                <c:pt idx="2">
                  <c:v>2874</c:v>
                </c:pt>
                <c:pt idx="3">
                  <c:v>2726</c:v>
                </c:pt>
                <c:pt idx="4">
                  <c:v>2351</c:v>
                </c:pt>
                <c:pt idx="5">
                  <c:v>2188</c:v>
                </c:pt>
                <c:pt idx="6">
                  <c:v>1953</c:v>
                </c:pt>
                <c:pt idx="7">
                  <c:v>1772</c:v>
                </c:pt>
                <c:pt idx="8">
                  <c:v>1586</c:v>
                </c:pt>
                <c:pt idx="9">
                  <c:v>1417</c:v>
                </c:pt>
                <c:pt idx="10">
                  <c:v>1239</c:v>
                </c:pt>
                <c:pt idx="11">
                  <c:v>1060</c:v>
                </c:pt>
                <c:pt idx="12">
                  <c:v>825</c:v>
                </c:pt>
                <c:pt idx="13">
                  <c:v>627</c:v>
                </c:pt>
                <c:pt idx="14">
                  <c:v>509</c:v>
                </c:pt>
                <c:pt idx="15">
                  <c:v>311</c:v>
                </c:pt>
                <c:pt idx="16">
                  <c:v>248</c:v>
                </c:pt>
                <c:pt idx="17">
                  <c:v>4</c:v>
                </c:pt>
                <c:pt idx="18">
                  <c:v>-250</c:v>
                </c:pt>
                <c:pt idx="19">
                  <c:v>-470</c:v>
                </c:pt>
                <c:pt idx="20">
                  <c:v>-847</c:v>
                </c:pt>
                <c:pt idx="21">
                  <c:v>-999</c:v>
                </c:pt>
                <c:pt idx="22">
                  <c:v>-1262</c:v>
                </c:pt>
                <c:pt idx="23">
                  <c:v>-1969</c:v>
                </c:pt>
                <c:pt idx="24">
                  <c:v>-2179</c:v>
                </c:pt>
                <c:pt idx="25">
                  <c:v>-2380</c:v>
                </c:pt>
                <c:pt idx="26">
                  <c:v>-2598</c:v>
                </c:pt>
                <c:pt idx="27">
                  <c:v>-2844</c:v>
                </c:pt>
                <c:pt idx="28">
                  <c:v>-3130</c:v>
                </c:pt>
                <c:pt idx="29">
                  <c:v>-3457</c:v>
                </c:pt>
                <c:pt idx="30">
                  <c:v>-10302</c:v>
                </c:pt>
              </c:numCache>
            </c:numRef>
          </c:val>
          <c:smooth val="1"/>
          <c:extLst>
            <c:ext xmlns:c16="http://schemas.microsoft.com/office/drawing/2014/chart" uri="{C3380CC4-5D6E-409C-BE32-E72D297353CC}">
              <c16:uniqueId val="{00000002-9B9C-4EB0-B9ED-F1DAC3DE3B62}"/>
            </c:ext>
          </c:extLst>
        </c:ser>
        <c:ser>
          <c:idx val="3"/>
          <c:order val="3"/>
          <c:tx>
            <c:strRef>
              <c:f>'Jan 24 Published MOS estimates'!$N$4</c:f>
              <c:strCache>
                <c:ptCount val="1"/>
                <c:pt idx="0">
                  <c:v>Adelaide SEAGas</c:v>
                </c:pt>
              </c:strCache>
            </c:strRef>
          </c:tx>
          <c:spPr>
            <a:ln w="25400">
              <a:solidFill>
                <a:srgbClr val="FF6600"/>
              </a:solidFill>
              <a:prstDash val="solid"/>
            </a:ln>
          </c:spPr>
          <c:marker>
            <c:symbol val="none"/>
          </c:marker>
          <c:val>
            <c:numRef>
              <c:f>'Jan 24 Published MOS estimates'!$N$5:$N$35</c:f>
              <c:numCache>
                <c:formatCode>#,##0</c:formatCode>
                <c:ptCount val="31"/>
                <c:pt idx="0">
                  <c:v>1268</c:v>
                </c:pt>
                <c:pt idx="1">
                  <c:v>299</c:v>
                </c:pt>
                <c:pt idx="2">
                  <c:v>235</c:v>
                </c:pt>
                <c:pt idx="3">
                  <c:v>101</c:v>
                </c:pt>
                <c:pt idx="4">
                  <c:v>84</c:v>
                </c:pt>
                <c:pt idx="5">
                  <c:v>71</c:v>
                </c:pt>
                <c:pt idx="6">
                  <c:v>61</c:v>
                </c:pt>
                <c:pt idx="7">
                  <c:v>54</c:v>
                </c:pt>
                <c:pt idx="8">
                  <c:v>48</c:v>
                </c:pt>
                <c:pt idx="9">
                  <c:v>36</c:v>
                </c:pt>
                <c:pt idx="10">
                  <c:v>28</c:v>
                </c:pt>
                <c:pt idx="11">
                  <c:v>20</c:v>
                </c:pt>
                <c:pt idx="12">
                  <c:v>-38</c:v>
                </c:pt>
                <c:pt idx="13">
                  <c:v>-63</c:v>
                </c:pt>
                <c:pt idx="14">
                  <c:v>-84</c:v>
                </c:pt>
                <c:pt idx="15">
                  <c:v>-151</c:v>
                </c:pt>
                <c:pt idx="16">
                  <c:v>-195</c:v>
                </c:pt>
                <c:pt idx="17">
                  <c:v>-247</c:v>
                </c:pt>
                <c:pt idx="18">
                  <c:v>-345</c:v>
                </c:pt>
                <c:pt idx="19">
                  <c:v>-476</c:v>
                </c:pt>
                <c:pt idx="20">
                  <c:v>-637</c:v>
                </c:pt>
                <c:pt idx="21">
                  <c:v>-726</c:v>
                </c:pt>
                <c:pt idx="22">
                  <c:v>-812</c:v>
                </c:pt>
                <c:pt idx="23">
                  <c:v>-923</c:v>
                </c:pt>
                <c:pt idx="24">
                  <c:v>-1151</c:v>
                </c:pt>
                <c:pt idx="25">
                  <c:v>-1350</c:v>
                </c:pt>
                <c:pt idx="26">
                  <c:v>-1465</c:v>
                </c:pt>
                <c:pt idx="27">
                  <c:v>-2021</c:v>
                </c:pt>
                <c:pt idx="28">
                  <c:v>-2286</c:v>
                </c:pt>
                <c:pt idx="29">
                  <c:v>-3002</c:v>
                </c:pt>
                <c:pt idx="30">
                  <c:v>-9438</c:v>
                </c:pt>
              </c:numCache>
            </c:numRef>
          </c:val>
          <c:smooth val="1"/>
          <c:extLst>
            <c:ext xmlns:c16="http://schemas.microsoft.com/office/drawing/2014/chart" uri="{C3380CC4-5D6E-409C-BE32-E72D297353CC}">
              <c16:uniqueId val="{00000003-9B9C-4EB0-B9ED-F1DAC3DE3B62}"/>
            </c:ext>
          </c:extLst>
        </c:ser>
        <c:ser>
          <c:idx val="4"/>
          <c:order val="4"/>
          <c:tx>
            <c:strRef>
              <c:f>'Jan 24 Published MOS estimates'!$O$4</c:f>
              <c:strCache>
                <c:ptCount val="1"/>
                <c:pt idx="0">
                  <c:v>Brisbane RBP</c:v>
                </c:pt>
              </c:strCache>
            </c:strRef>
          </c:tx>
          <c:marker>
            <c:symbol val="none"/>
          </c:marker>
          <c:val>
            <c:numRef>
              <c:f>'Jan 24 Published MOS estimates'!$O$5:$O$35</c:f>
              <c:numCache>
                <c:formatCode>#,##0</c:formatCode>
                <c:ptCount val="31"/>
                <c:pt idx="0">
                  <c:v>4799</c:v>
                </c:pt>
                <c:pt idx="1">
                  <c:v>3428</c:v>
                </c:pt>
                <c:pt idx="2">
                  <c:v>2557</c:v>
                </c:pt>
                <c:pt idx="3">
                  <c:v>1999</c:v>
                </c:pt>
                <c:pt idx="4">
                  <c:v>1600</c:v>
                </c:pt>
                <c:pt idx="5">
                  <c:v>1252</c:v>
                </c:pt>
                <c:pt idx="6">
                  <c:v>1029</c:v>
                </c:pt>
                <c:pt idx="7">
                  <c:v>711</c:v>
                </c:pt>
                <c:pt idx="8">
                  <c:v>594</c:v>
                </c:pt>
                <c:pt idx="9">
                  <c:v>217</c:v>
                </c:pt>
                <c:pt idx="10">
                  <c:v>107</c:v>
                </c:pt>
                <c:pt idx="11">
                  <c:v>6</c:v>
                </c:pt>
                <c:pt idx="12">
                  <c:v>-233</c:v>
                </c:pt>
                <c:pt idx="13">
                  <c:v>-558</c:v>
                </c:pt>
                <c:pt idx="14">
                  <c:v>-757</c:v>
                </c:pt>
                <c:pt idx="15">
                  <c:v>-928</c:v>
                </c:pt>
                <c:pt idx="16">
                  <c:v>-989</c:v>
                </c:pt>
                <c:pt idx="17">
                  <c:v>-1155</c:v>
                </c:pt>
                <c:pt idx="18">
                  <c:v>-1369</c:v>
                </c:pt>
                <c:pt idx="19">
                  <c:v>-1570</c:v>
                </c:pt>
                <c:pt idx="20">
                  <c:v>-1801</c:v>
                </c:pt>
                <c:pt idx="21">
                  <c:v>-1994</c:v>
                </c:pt>
                <c:pt idx="22">
                  <c:v>-2252</c:v>
                </c:pt>
                <c:pt idx="23">
                  <c:v>-2578</c:v>
                </c:pt>
                <c:pt idx="24">
                  <c:v>-2698</c:v>
                </c:pt>
                <c:pt idx="25">
                  <c:v>-2965</c:v>
                </c:pt>
                <c:pt idx="26">
                  <c:v>-3582</c:v>
                </c:pt>
                <c:pt idx="27">
                  <c:v>-4172</c:v>
                </c:pt>
                <c:pt idx="28">
                  <c:v>-4558</c:v>
                </c:pt>
                <c:pt idx="29">
                  <c:v>-4878</c:v>
                </c:pt>
                <c:pt idx="30">
                  <c:v>-9387</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'Feb 24 Published MOS estimates'!$C$19</c:f>
              <c:strCache>
                <c:ptCount val="1"/>
                <c:pt idx="0">
                  <c:v>25%</c:v>
                </c:pt>
              </c:strCache>
            </c:strRef>
          </c:tx>
          <c:spPr>
            <a:ln w="28575">
              <a:noFill/>
            </a:ln>
          </c:spPr>
          <c:marker>
            <c:symbol val="none"/>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estimates'!$D$19:$H$19</c:f>
              <c:numCache>
                <c:formatCode>#,##0</c:formatCode>
                <c:ptCount val="5"/>
                <c:pt idx="0">
                  <c:v>-7729</c:v>
                </c:pt>
                <c:pt idx="1">
                  <c:v>1414.6633899999999</c:v>
                </c:pt>
                <c:pt idx="2">
                  <c:v>-1231</c:v>
                </c:pt>
                <c:pt idx="3">
                  <c:v>-418</c:v>
                </c:pt>
                <c:pt idx="4">
                  <c:v>-779</c:v>
                </c:pt>
              </c:numCache>
            </c:numRef>
          </c:val>
          <c:smooth val="0"/>
          <c:extLst>
            <c:ext xmlns:c16="http://schemas.microsoft.com/office/drawing/2014/chart" uri="{C3380CC4-5D6E-409C-BE32-E72D297353CC}">
              <c16:uniqueId val="{00000000-9AC8-4EC1-9FA9-2ABCB7656060}"/>
            </c:ext>
          </c:extLst>
        </c:ser>
        <c:ser>
          <c:idx val="1"/>
          <c:order val="1"/>
          <c:tx>
            <c:strRef>
              <c:f>'Feb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estimates'!$D$20:$H$20</c:f>
              <c:numCache>
                <c:formatCode>#,##0</c:formatCode>
                <c:ptCount val="5"/>
                <c:pt idx="0">
                  <c:v>-16606.399999999998</c:v>
                </c:pt>
                <c:pt idx="1">
                  <c:v>248.08105200000011</c:v>
                </c:pt>
                <c:pt idx="2">
                  <c:v>-3655.7999999999993</c:v>
                </c:pt>
                <c:pt idx="3">
                  <c:v>-2837.1999999999994</c:v>
                </c:pt>
                <c:pt idx="4">
                  <c:v>-2671.7999999999997</c:v>
                </c:pt>
              </c:numCache>
            </c:numRef>
          </c:val>
          <c:smooth val="0"/>
          <c:extLst>
            <c:ext xmlns:c16="http://schemas.microsoft.com/office/drawing/2014/chart" uri="{C3380CC4-5D6E-409C-BE32-E72D297353CC}">
              <c16:uniqueId val="{00000001-9AC8-4EC1-9FA9-2ABCB7656060}"/>
            </c:ext>
          </c:extLst>
        </c:ser>
        <c:ser>
          <c:idx val="2"/>
          <c:order val="2"/>
          <c:tx>
            <c:strRef>
              <c:f>'Feb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estimates'!$D$21:$H$21</c:f>
              <c:numCache>
                <c:formatCode>#,##0</c:formatCode>
                <c:ptCount val="5"/>
                <c:pt idx="0">
                  <c:v>-24420</c:v>
                </c:pt>
                <c:pt idx="1">
                  <c:v>-2550.3363300000001</c:v>
                </c:pt>
                <c:pt idx="2">
                  <c:v>-10405</c:v>
                </c:pt>
                <c:pt idx="3">
                  <c:v>-4610</c:v>
                </c:pt>
                <c:pt idx="4">
                  <c:v>-13780</c:v>
                </c:pt>
              </c:numCache>
            </c:numRef>
          </c:val>
          <c:smooth val="0"/>
          <c:extLst>
            <c:ext xmlns:c16="http://schemas.microsoft.com/office/drawing/2014/chart" uri="{C3380CC4-5D6E-409C-BE32-E72D297353CC}">
              <c16:uniqueId val="{00000002-9AC8-4EC1-9FA9-2ABCB7656060}"/>
            </c:ext>
          </c:extLst>
        </c:ser>
        <c:ser>
          <c:idx val="3"/>
          <c:order val="3"/>
          <c:tx>
            <c:strRef>
              <c:f>'Feb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estimates'!$D$22:$H$22</c:f>
              <c:numCache>
                <c:formatCode>#,##0</c:formatCode>
                <c:ptCount val="5"/>
                <c:pt idx="0">
                  <c:v>-3350.344827586207</c:v>
                </c:pt>
                <c:pt idx="1">
                  <c:v>2206.4954079310342</c:v>
                </c:pt>
                <c:pt idx="2">
                  <c:v>-127.27586206896552</c:v>
                </c:pt>
                <c:pt idx="3">
                  <c:v>-457.48275862068965</c:v>
                </c:pt>
                <c:pt idx="4">
                  <c:v>293.06896551724139</c:v>
                </c:pt>
              </c:numCache>
            </c:numRef>
          </c:val>
          <c:smooth val="0"/>
          <c:extLst>
            <c:ext xmlns:c16="http://schemas.microsoft.com/office/drawing/2014/chart" uri="{C3380CC4-5D6E-409C-BE32-E72D297353CC}">
              <c16:uniqueId val="{00000003-9AC8-4EC1-9FA9-2ABCB7656060}"/>
            </c:ext>
          </c:extLst>
        </c:ser>
        <c:ser>
          <c:idx val="4"/>
          <c:order val="4"/>
          <c:tx>
            <c:strRef>
              <c:f>'Feb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estimates'!$D$26:$H$26</c:f>
              <c:numCache>
                <c:formatCode>#,##0</c:formatCode>
                <c:ptCount val="5"/>
                <c:pt idx="0">
                  <c:v>-2976</c:v>
                </c:pt>
                <c:pt idx="1">
                  <c:v>2197.6868300000001</c:v>
                </c:pt>
                <c:pt idx="2">
                  <c:v>59</c:v>
                </c:pt>
                <c:pt idx="3">
                  <c:v>-6</c:v>
                </c:pt>
                <c:pt idx="4">
                  <c:v>337</c:v>
                </c:pt>
              </c:numCache>
            </c:numRef>
          </c:val>
          <c:smooth val="0"/>
          <c:extLst>
            <c:ext xmlns:c16="http://schemas.microsoft.com/office/drawing/2014/chart" uri="{C3380CC4-5D6E-409C-BE32-E72D297353CC}">
              <c16:uniqueId val="{00000004-9AC8-4EC1-9FA9-2ABCB7656060}"/>
            </c:ext>
          </c:extLst>
        </c:ser>
        <c:ser>
          <c:idx val="5"/>
          <c:order val="5"/>
          <c:tx>
            <c:strRef>
              <c:f>'Feb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estimates'!$D$15:$H$15</c:f>
              <c:numCache>
                <c:formatCode>#,##0</c:formatCode>
                <c:ptCount val="5"/>
                <c:pt idx="0">
                  <c:v>27841</c:v>
                </c:pt>
                <c:pt idx="1">
                  <c:v>5024.6881999999996</c:v>
                </c:pt>
                <c:pt idx="2">
                  <c:v>4940</c:v>
                </c:pt>
                <c:pt idx="3">
                  <c:v>791</c:v>
                </c:pt>
                <c:pt idx="4">
                  <c:v>7611</c:v>
                </c:pt>
              </c:numCache>
            </c:numRef>
          </c:val>
          <c:smooth val="0"/>
          <c:extLst>
            <c:ext xmlns:c16="http://schemas.microsoft.com/office/drawing/2014/chart" uri="{C3380CC4-5D6E-409C-BE32-E72D297353CC}">
              <c16:uniqueId val="{00000005-9AC8-4EC1-9FA9-2ABCB7656060}"/>
            </c:ext>
          </c:extLst>
        </c:ser>
        <c:ser>
          <c:idx val="10"/>
          <c:order val="6"/>
          <c:tx>
            <c:strRef>
              <c:f>'Feb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estimates'!$D$16:$H$16</c:f>
              <c:numCache>
                <c:formatCode>#,##0</c:formatCode>
                <c:ptCount val="5"/>
                <c:pt idx="0">
                  <c:v>7408.3999999999942</c:v>
                </c:pt>
                <c:pt idx="1">
                  <c:v>4509.657768</c:v>
                </c:pt>
                <c:pt idx="2">
                  <c:v>3449.199999999998</c:v>
                </c:pt>
                <c:pt idx="3">
                  <c:v>321.39999999999952</c:v>
                </c:pt>
                <c:pt idx="4">
                  <c:v>4210.199999999998</c:v>
                </c:pt>
              </c:numCache>
            </c:numRef>
          </c:val>
          <c:smooth val="0"/>
          <c:extLst>
            <c:ext xmlns:c16="http://schemas.microsoft.com/office/drawing/2014/chart" uri="{C3380CC4-5D6E-409C-BE32-E72D297353CC}">
              <c16:uniqueId val="{00000006-9AC8-4EC1-9FA9-2ABCB7656060}"/>
            </c:ext>
          </c:extLst>
        </c:ser>
        <c:ser>
          <c:idx val="11"/>
          <c:order val="7"/>
          <c:tx>
            <c:strRef>
              <c:f>'Feb 24 Published MOS estimates'!$C$17</c:f>
              <c:strCache>
                <c:ptCount val="1"/>
                <c:pt idx="0">
                  <c:v>75%</c:v>
                </c:pt>
              </c:strCache>
            </c:strRef>
          </c:tx>
          <c:spPr>
            <a:ln w="28575">
              <a:noFill/>
            </a:ln>
          </c:spPr>
          <c:marker>
            <c:symbol val="none"/>
          </c:marker>
          <c:cat>
            <c:strRef>
              <c:f>'Feb 24 Published MOS estimates'!$D$4:$H$4</c:f>
              <c:strCache>
                <c:ptCount val="5"/>
                <c:pt idx="0">
                  <c:v>Sydney MSP</c:v>
                </c:pt>
                <c:pt idx="1">
                  <c:v>Sydney EGP</c:v>
                </c:pt>
                <c:pt idx="2">
                  <c:v>Adelaide MAP</c:v>
                </c:pt>
                <c:pt idx="3">
                  <c:v>Adelaide SEAGas</c:v>
                </c:pt>
                <c:pt idx="4">
                  <c:v>Brisbane RBP</c:v>
                </c:pt>
              </c:strCache>
            </c:strRef>
          </c:cat>
          <c:val>
            <c:numRef>
              <c:f>'Feb 24 Published MOS estimates'!$D$17:$H$17</c:f>
              <c:numCache>
                <c:formatCode>#,##0</c:formatCode>
                <c:ptCount val="5"/>
                <c:pt idx="0">
                  <c:v>319</c:v>
                </c:pt>
                <c:pt idx="1">
                  <c:v>3158.4866200000001</c:v>
                </c:pt>
                <c:pt idx="2">
                  <c:v>1321</c:v>
                </c:pt>
                <c:pt idx="3">
                  <c:v>47</c:v>
                </c:pt>
                <c:pt idx="4">
                  <c:v>1619</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'Feb 24 Published MOS estimates'!$K$4</c:f>
              <c:strCache>
                <c:ptCount val="1"/>
                <c:pt idx="0">
                  <c:v>Sydney MSP</c:v>
                </c:pt>
              </c:strCache>
            </c:strRef>
          </c:tx>
          <c:spPr>
            <a:ln w="25400">
              <a:solidFill>
                <a:srgbClr val="00FFFF"/>
              </a:solidFill>
              <a:prstDash val="solid"/>
            </a:ln>
          </c:spPr>
          <c:marker>
            <c:symbol val="none"/>
          </c:marker>
          <c:val>
            <c:numRef>
              <c:f>'Feb 24 Published MOS estimates'!$K$5:$K$35</c:f>
              <c:numCache>
                <c:formatCode>#,##0</c:formatCode>
                <c:ptCount val="31"/>
                <c:pt idx="0">
                  <c:v>27841</c:v>
                </c:pt>
                <c:pt idx="1">
                  <c:v>8476</c:v>
                </c:pt>
                <c:pt idx="2">
                  <c:v>5807</c:v>
                </c:pt>
                <c:pt idx="3">
                  <c:v>3245</c:v>
                </c:pt>
                <c:pt idx="4">
                  <c:v>2700</c:v>
                </c:pt>
                <c:pt idx="5">
                  <c:v>1377</c:v>
                </c:pt>
                <c:pt idx="6">
                  <c:v>649</c:v>
                </c:pt>
                <c:pt idx="7">
                  <c:v>319</c:v>
                </c:pt>
                <c:pt idx="8">
                  <c:v>-250</c:v>
                </c:pt>
                <c:pt idx="9">
                  <c:v>-771</c:v>
                </c:pt>
                <c:pt idx="10">
                  <c:v>-1136</c:v>
                </c:pt>
                <c:pt idx="11">
                  <c:v>-1642</c:v>
                </c:pt>
                <c:pt idx="12">
                  <c:v>-2476</c:v>
                </c:pt>
                <c:pt idx="13">
                  <c:v>-2543</c:v>
                </c:pt>
                <c:pt idx="14">
                  <c:v>-2976</c:v>
                </c:pt>
                <c:pt idx="15">
                  <c:v>-3806</c:v>
                </c:pt>
                <c:pt idx="16">
                  <c:v>-4499</c:v>
                </c:pt>
                <c:pt idx="17">
                  <c:v>-5004</c:v>
                </c:pt>
                <c:pt idx="18">
                  <c:v>-5329</c:v>
                </c:pt>
                <c:pt idx="19">
                  <c:v>-5657</c:v>
                </c:pt>
                <c:pt idx="20">
                  <c:v>-6412</c:v>
                </c:pt>
                <c:pt idx="21">
                  <c:v>-7729</c:v>
                </c:pt>
                <c:pt idx="22">
                  <c:v>-8500</c:v>
                </c:pt>
                <c:pt idx="23">
                  <c:v>-9289</c:v>
                </c:pt>
                <c:pt idx="24">
                  <c:v>-10753</c:v>
                </c:pt>
                <c:pt idx="25">
                  <c:v>-11650</c:v>
                </c:pt>
                <c:pt idx="26">
                  <c:v>-15164</c:v>
                </c:pt>
                <c:pt idx="27">
                  <c:v>-17568</c:v>
                </c:pt>
                <c:pt idx="28">
                  <c:v>-24420</c:v>
                </c:pt>
              </c:numCache>
            </c:numRef>
          </c:val>
          <c:smooth val="1"/>
          <c:extLst>
            <c:ext xmlns:c16="http://schemas.microsoft.com/office/drawing/2014/chart" uri="{C3380CC4-5D6E-409C-BE32-E72D297353CC}">
              <c16:uniqueId val="{00000000-CDB6-4FC8-BF53-AE743684EB0D}"/>
            </c:ext>
          </c:extLst>
        </c:ser>
        <c:ser>
          <c:idx val="1"/>
          <c:order val="1"/>
          <c:tx>
            <c:strRef>
              <c:f>'Feb 24 Published MOS estimates'!$L$4</c:f>
              <c:strCache>
                <c:ptCount val="1"/>
                <c:pt idx="0">
                  <c:v>Sydney EGP</c:v>
                </c:pt>
              </c:strCache>
            </c:strRef>
          </c:tx>
          <c:spPr>
            <a:ln w="25400">
              <a:solidFill>
                <a:srgbClr val="0000FF"/>
              </a:solidFill>
              <a:prstDash val="solid"/>
            </a:ln>
          </c:spPr>
          <c:marker>
            <c:symbol val="none"/>
          </c:marker>
          <c:val>
            <c:numRef>
              <c:f>'Feb 24 Published MOS estimates'!$L$5:$L$35</c:f>
              <c:numCache>
                <c:formatCode>#,##0</c:formatCode>
                <c:ptCount val="31"/>
                <c:pt idx="0">
                  <c:v>5024.6881999999996</c:v>
                </c:pt>
                <c:pt idx="1">
                  <c:v>4586.7681400000001</c:v>
                </c:pt>
                <c:pt idx="2">
                  <c:v>4393.9922100000003</c:v>
                </c:pt>
                <c:pt idx="3">
                  <c:v>3975.55593</c:v>
                </c:pt>
                <c:pt idx="4">
                  <c:v>3783.63769</c:v>
                </c:pt>
                <c:pt idx="5">
                  <c:v>3508.5682999999999</c:v>
                </c:pt>
                <c:pt idx="6">
                  <c:v>3311.0003499999998</c:v>
                </c:pt>
                <c:pt idx="7">
                  <c:v>3158.4866200000001</c:v>
                </c:pt>
                <c:pt idx="8">
                  <c:v>3019.7005300000001</c:v>
                </c:pt>
                <c:pt idx="9">
                  <c:v>2918.2784099999999</c:v>
                </c:pt>
                <c:pt idx="10">
                  <c:v>2734.0682099999999</c:v>
                </c:pt>
                <c:pt idx="11">
                  <c:v>2594.9017600000002</c:v>
                </c:pt>
                <c:pt idx="12">
                  <c:v>2448.7009899999998</c:v>
                </c:pt>
                <c:pt idx="13">
                  <c:v>2300.0002100000002</c:v>
                </c:pt>
                <c:pt idx="14">
                  <c:v>2197.6868300000001</c:v>
                </c:pt>
                <c:pt idx="15">
                  <c:v>2082.0707900000002</c:v>
                </c:pt>
                <c:pt idx="16">
                  <c:v>1892.3338699999999</c:v>
                </c:pt>
                <c:pt idx="17">
                  <c:v>1819.85141</c:v>
                </c:pt>
                <c:pt idx="18">
                  <c:v>1766.5727300000001</c:v>
                </c:pt>
                <c:pt idx="19">
                  <c:v>1555.3368499999999</c:v>
                </c:pt>
                <c:pt idx="20">
                  <c:v>1493.1860300000001</c:v>
                </c:pt>
                <c:pt idx="21">
                  <c:v>1414.6633899999999</c:v>
                </c:pt>
                <c:pt idx="22">
                  <c:v>1293.53513</c:v>
                </c:pt>
                <c:pt idx="23">
                  <c:v>1091.5223000000001</c:v>
                </c:pt>
                <c:pt idx="24">
                  <c:v>887.99920999999995</c:v>
                </c:pt>
                <c:pt idx="25">
                  <c:v>723.10244</c:v>
                </c:pt>
                <c:pt idx="26">
                  <c:v>447.07862999999998</c:v>
                </c:pt>
                <c:pt idx="27">
                  <c:v>115.416</c:v>
                </c:pt>
                <c:pt idx="28">
                  <c:v>-2550.3363300000001</c:v>
                </c:pt>
              </c:numCache>
            </c:numRef>
          </c:val>
          <c:smooth val="1"/>
          <c:extLst>
            <c:ext xmlns:c16="http://schemas.microsoft.com/office/drawing/2014/chart" uri="{C3380CC4-5D6E-409C-BE32-E72D297353CC}">
              <c16:uniqueId val="{00000001-CDB6-4FC8-BF53-AE743684EB0D}"/>
            </c:ext>
          </c:extLst>
        </c:ser>
        <c:ser>
          <c:idx val="2"/>
          <c:order val="2"/>
          <c:tx>
            <c:strRef>
              <c:f>'Feb 24 Published MOS estimates'!$M$4</c:f>
              <c:strCache>
                <c:ptCount val="1"/>
                <c:pt idx="0">
                  <c:v>Adelaide MAP</c:v>
                </c:pt>
              </c:strCache>
            </c:strRef>
          </c:tx>
          <c:spPr>
            <a:ln w="25400">
              <a:solidFill>
                <a:srgbClr val="FFC322"/>
              </a:solidFill>
              <a:prstDash val="solid"/>
            </a:ln>
          </c:spPr>
          <c:marker>
            <c:symbol val="none"/>
          </c:marker>
          <c:val>
            <c:numRef>
              <c:f>'Feb 24 Published MOS estimates'!$M$5:$M$35</c:f>
              <c:numCache>
                <c:formatCode>#,##0</c:formatCode>
                <c:ptCount val="31"/>
                <c:pt idx="0">
                  <c:v>4940</c:v>
                </c:pt>
                <c:pt idx="1">
                  <c:v>3844</c:v>
                </c:pt>
                <c:pt idx="2">
                  <c:v>2857</c:v>
                </c:pt>
                <c:pt idx="3">
                  <c:v>2324</c:v>
                </c:pt>
                <c:pt idx="4">
                  <c:v>2019</c:v>
                </c:pt>
                <c:pt idx="5">
                  <c:v>1852</c:v>
                </c:pt>
                <c:pt idx="6">
                  <c:v>1545</c:v>
                </c:pt>
                <c:pt idx="7">
                  <c:v>1321</c:v>
                </c:pt>
                <c:pt idx="8">
                  <c:v>1160</c:v>
                </c:pt>
                <c:pt idx="9">
                  <c:v>1062</c:v>
                </c:pt>
                <c:pt idx="10">
                  <c:v>867</c:v>
                </c:pt>
                <c:pt idx="11">
                  <c:v>631</c:v>
                </c:pt>
                <c:pt idx="12">
                  <c:v>402</c:v>
                </c:pt>
                <c:pt idx="13">
                  <c:v>316</c:v>
                </c:pt>
                <c:pt idx="14">
                  <c:v>59</c:v>
                </c:pt>
                <c:pt idx="15">
                  <c:v>-62</c:v>
                </c:pt>
                <c:pt idx="16">
                  <c:v>-225</c:v>
                </c:pt>
                <c:pt idx="17">
                  <c:v>-391</c:v>
                </c:pt>
                <c:pt idx="18">
                  <c:v>-583</c:v>
                </c:pt>
                <c:pt idx="19">
                  <c:v>-706</c:v>
                </c:pt>
                <c:pt idx="20">
                  <c:v>-979</c:v>
                </c:pt>
                <c:pt idx="21">
                  <c:v>-1231</c:v>
                </c:pt>
                <c:pt idx="22">
                  <c:v>-1340</c:v>
                </c:pt>
                <c:pt idx="23">
                  <c:v>-1686</c:v>
                </c:pt>
                <c:pt idx="24">
                  <c:v>-1955</c:v>
                </c:pt>
                <c:pt idx="25">
                  <c:v>-2273</c:v>
                </c:pt>
                <c:pt idx="26">
                  <c:v>-2883</c:v>
                </c:pt>
                <c:pt idx="27">
                  <c:v>-4171</c:v>
                </c:pt>
                <c:pt idx="28">
                  <c:v>-10405</c:v>
                </c:pt>
              </c:numCache>
            </c:numRef>
          </c:val>
          <c:smooth val="1"/>
          <c:extLst>
            <c:ext xmlns:c16="http://schemas.microsoft.com/office/drawing/2014/chart" uri="{C3380CC4-5D6E-409C-BE32-E72D297353CC}">
              <c16:uniqueId val="{00000002-CDB6-4FC8-BF53-AE743684EB0D}"/>
            </c:ext>
          </c:extLst>
        </c:ser>
        <c:ser>
          <c:idx val="3"/>
          <c:order val="3"/>
          <c:tx>
            <c:strRef>
              <c:f>'Feb 24 Published MOS estimates'!$N$4</c:f>
              <c:strCache>
                <c:ptCount val="1"/>
                <c:pt idx="0">
                  <c:v>Adelaide SEAGas</c:v>
                </c:pt>
              </c:strCache>
            </c:strRef>
          </c:tx>
          <c:spPr>
            <a:ln w="25400">
              <a:solidFill>
                <a:srgbClr val="FF6600"/>
              </a:solidFill>
              <a:prstDash val="solid"/>
            </a:ln>
          </c:spPr>
          <c:marker>
            <c:symbol val="none"/>
          </c:marker>
          <c:val>
            <c:numRef>
              <c:f>'Feb 24 Published MOS estimates'!$N$5:$N$35</c:f>
              <c:numCache>
                <c:formatCode>#,##0</c:formatCode>
                <c:ptCount val="31"/>
                <c:pt idx="0">
                  <c:v>791</c:v>
                </c:pt>
                <c:pt idx="1">
                  <c:v>407</c:v>
                </c:pt>
                <c:pt idx="2">
                  <c:v>193</c:v>
                </c:pt>
                <c:pt idx="3">
                  <c:v>145</c:v>
                </c:pt>
                <c:pt idx="4">
                  <c:v>93</c:v>
                </c:pt>
                <c:pt idx="5">
                  <c:v>73</c:v>
                </c:pt>
                <c:pt idx="6">
                  <c:v>63</c:v>
                </c:pt>
                <c:pt idx="7">
                  <c:v>47</c:v>
                </c:pt>
                <c:pt idx="8">
                  <c:v>45</c:v>
                </c:pt>
                <c:pt idx="9">
                  <c:v>40</c:v>
                </c:pt>
                <c:pt idx="10">
                  <c:v>38</c:v>
                </c:pt>
                <c:pt idx="11">
                  <c:v>28</c:v>
                </c:pt>
                <c:pt idx="12">
                  <c:v>19</c:v>
                </c:pt>
                <c:pt idx="13">
                  <c:v>16</c:v>
                </c:pt>
                <c:pt idx="14">
                  <c:v>-6</c:v>
                </c:pt>
                <c:pt idx="15">
                  <c:v>-44</c:v>
                </c:pt>
                <c:pt idx="16">
                  <c:v>-95</c:v>
                </c:pt>
                <c:pt idx="17">
                  <c:v>-186</c:v>
                </c:pt>
                <c:pt idx="18">
                  <c:v>-253</c:v>
                </c:pt>
                <c:pt idx="19">
                  <c:v>-294</c:v>
                </c:pt>
                <c:pt idx="20">
                  <c:v>-361</c:v>
                </c:pt>
                <c:pt idx="21">
                  <c:v>-418</c:v>
                </c:pt>
                <c:pt idx="22">
                  <c:v>-521</c:v>
                </c:pt>
                <c:pt idx="23">
                  <c:v>-682</c:v>
                </c:pt>
                <c:pt idx="24">
                  <c:v>-1022</c:v>
                </c:pt>
                <c:pt idx="25">
                  <c:v>-1450</c:v>
                </c:pt>
                <c:pt idx="26">
                  <c:v>-1783</c:v>
                </c:pt>
                <c:pt idx="27">
                  <c:v>-3540</c:v>
                </c:pt>
                <c:pt idx="28">
                  <c:v>-4610</c:v>
                </c:pt>
              </c:numCache>
            </c:numRef>
          </c:val>
          <c:smooth val="1"/>
          <c:extLst>
            <c:ext xmlns:c16="http://schemas.microsoft.com/office/drawing/2014/chart" uri="{C3380CC4-5D6E-409C-BE32-E72D297353CC}">
              <c16:uniqueId val="{00000003-CDB6-4FC8-BF53-AE743684EB0D}"/>
            </c:ext>
          </c:extLst>
        </c:ser>
        <c:ser>
          <c:idx val="4"/>
          <c:order val="4"/>
          <c:tx>
            <c:strRef>
              <c:f>'Feb 24 Published MOS estimates'!$O$4</c:f>
              <c:strCache>
                <c:ptCount val="1"/>
                <c:pt idx="0">
                  <c:v>Brisbane RBP</c:v>
                </c:pt>
              </c:strCache>
            </c:strRef>
          </c:tx>
          <c:marker>
            <c:symbol val="none"/>
          </c:marker>
          <c:val>
            <c:numRef>
              <c:f>'Feb 24 Published MOS estimates'!$O$5:$O$35</c:f>
              <c:numCache>
                <c:formatCode>#,##0</c:formatCode>
                <c:ptCount val="31"/>
                <c:pt idx="0">
                  <c:v>7611</c:v>
                </c:pt>
                <c:pt idx="1">
                  <c:v>4517</c:v>
                </c:pt>
                <c:pt idx="2">
                  <c:v>3750</c:v>
                </c:pt>
                <c:pt idx="3">
                  <c:v>2893</c:v>
                </c:pt>
                <c:pt idx="4">
                  <c:v>2652</c:v>
                </c:pt>
                <c:pt idx="5">
                  <c:v>2340</c:v>
                </c:pt>
                <c:pt idx="6">
                  <c:v>2036</c:v>
                </c:pt>
                <c:pt idx="7">
                  <c:v>1619</c:v>
                </c:pt>
                <c:pt idx="8">
                  <c:v>1377</c:v>
                </c:pt>
                <c:pt idx="9">
                  <c:v>1272</c:v>
                </c:pt>
                <c:pt idx="10">
                  <c:v>1109</c:v>
                </c:pt>
                <c:pt idx="11">
                  <c:v>973</c:v>
                </c:pt>
                <c:pt idx="12">
                  <c:v>825</c:v>
                </c:pt>
                <c:pt idx="13">
                  <c:v>540</c:v>
                </c:pt>
                <c:pt idx="14">
                  <c:v>337</c:v>
                </c:pt>
                <c:pt idx="15">
                  <c:v>133</c:v>
                </c:pt>
                <c:pt idx="16">
                  <c:v>16</c:v>
                </c:pt>
                <c:pt idx="17">
                  <c:v>-78</c:v>
                </c:pt>
                <c:pt idx="18">
                  <c:v>-276</c:v>
                </c:pt>
                <c:pt idx="19">
                  <c:v>-361</c:v>
                </c:pt>
                <c:pt idx="20">
                  <c:v>-536</c:v>
                </c:pt>
                <c:pt idx="21">
                  <c:v>-779</c:v>
                </c:pt>
                <c:pt idx="22">
                  <c:v>-834</c:v>
                </c:pt>
                <c:pt idx="23">
                  <c:v>-1001</c:v>
                </c:pt>
                <c:pt idx="24">
                  <c:v>-1151</c:v>
                </c:pt>
                <c:pt idx="25">
                  <c:v>-1523</c:v>
                </c:pt>
                <c:pt idx="26">
                  <c:v>-2187</c:v>
                </c:pt>
                <c:pt idx="27">
                  <c:v>-2995</c:v>
                </c:pt>
                <c:pt idx="28">
                  <c:v>-13780</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Dec 2023, Jan 2024 and Feb 2024.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Dec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Jan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Feb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r>
            <a:rPr lang="en-AU" sz="1100" baseline="0">
              <a:solidFill>
                <a:schemeClr val="dk1"/>
              </a:solidFill>
              <a:effectLst/>
              <a:latin typeface="+mn-lt"/>
              <a:ea typeface="+mn-ea"/>
              <a:cs typeface="+mn-cs"/>
            </a:rPr>
            <a:t> </a:t>
          </a:r>
          <a:r>
            <a:rPr lang="en-AU" sz="1100">
              <a:solidFill>
                <a:srgbClr val="222324"/>
              </a:solidFill>
              <a:effectLst/>
              <a:latin typeface="Segoe UI Semilight" panose="020B0402040204020203" pitchFamily="34" charset="0"/>
              <a:ea typeface="Batang"/>
              <a:cs typeface="Arial Unicode MS"/>
            </a:rPr>
            <a:t>AEMO has excluded MOS allocations from the MSP for Gas Days 24/12/20, 25/12/20, 28/12/20 which were extreme events caused by errors by a trading participant. AEMO has excluded MOS allocations from the MSP and EGP for Gas Day 01/01/23 which was an abnormal event.</a:t>
          </a: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sheetPr codeName="Sheet1"/>
  <dimension ref="A1:J49"/>
  <sheetViews>
    <sheetView topLeftCell="A4" zoomScale="85" zoomScaleNormal="85" workbookViewId="0">
      <selection activeCell="A50" sqref="A50:XFD1048576"/>
    </sheetView>
  </sheetViews>
  <sheetFormatPr defaultColWidth="0" defaultRowHeight="12.5" zeroHeight="1" x14ac:dyDescent="0.25"/>
  <cols>
    <col min="1" max="10" width="9.08984375" customWidth="1"/>
    <col min="11" max="16384" width="9.08984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sheetPr codeName="Sheet3"/>
  <dimension ref="A1:J64"/>
  <sheetViews>
    <sheetView tabSelected="1" topLeftCell="A22" zoomScale="90" zoomScaleNormal="90" workbookViewId="0">
      <selection activeCell="A65" sqref="A65:XFD1048576"/>
    </sheetView>
  </sheetViews>
  <sheetFormatPr defaultColWidth="0" defaultRowHeight="12.5" zeroHeight="1" x14ac:dyDescent="0.25"/>
  <cols>
    <col min="1" max="10" width="9.08984375" customWidth="1"/>
    <col min="11" max="16384" width="9.08984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6"/>
  <sheetViews>
    <sheetView zoomScale="85" zoomScaleNormal="85" workbookViewId="0">
      <selection activeCell="L61" sqref="L61"/>
    </sheetView>
  </sheetViews>
  <sheetFormatPr defaultColWidth="9.08984375" defaultRowHeight="11.5" x14ac:dyDescent="0.25"/>
  <cols>
    <col min="1" max="1" width="2.453125" style="1" customWidth="1"/>
    <col min="2" max="2" width="2.54296875" style="1" customWidth="1"/>
    <col min="3" max="3" width="14.54296875" style="1" customWidth="1"/>
    <col min="4" max="4" width="11" style="1" bestFit="1" customWidth="1"/>
    <col min="5" max="5" width="10.90625" style="1" bestFit="1" customWidth="1"/>
    <col min="6" max="6" width="12.08984375" style="1" bestFit="1" customWidth="1"/>
    <col min="7" max="7" width="15.08984375" style="1" bestFit="1" customWidth="1"/>
    <col min="8" max="8" width="12.08984375" style="1" bestFit="1" customWidth="1"/>
    <col min="9" max="9" width="4.08984375" style="1" customWidth="1"/>
    <col min="10" max="15" width="8.6328125" style="1" customWidth="1"/>
    <col min="16" max="16" width="2.54296875" style="1" customWidth="1"/>
    <col min="17" max="17" width="18.36328125" style="1" customWidth="1"/>
    <col min="18" max="22" width="9.08984375" style="1"/>
    <col min="23" max="23" width="3.54296875" style="1" customWidth="1"/>
    <col min="24" max="24" width="15.90625" style="14" bestFit="1" customWidth="1"/>
    <col min="25" max="26" width="6.54296875" style="14" bestFit="1" customWidth="1"/>
    <col min="27" max="27" width="7.90625" style="14" bestFit="1" customWidth="1"/>
    <col min="28" max="28" width="8" style="14" bestFit="1" customWidth="1"/>
    <col min="29" max="16384" width="9.08984375" style="1"/>
  </cols>
  <sheetData>
    <row r="2" spans="2:31" x14ac:dyDescent="0.25">
      <c r="C2" s="64" t="s">
        <v>24</v>
      </c>
      <c r="D2" s="64"/>
      <c r="E2" s="64"/>
      <c r="F2" s="64"/>
      <c r="G2" s="64"/>
      <c r="H2" s="64"/>
    </row>
    <row r="3" spans="2:31" ht="29.25" customHeight="1" x14ac:dyDescent="0.3">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23" x14ac:dyDescent="0.25">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5" x14ac:dyDescent="0.25">
      <c r="C5" s="40" t="s">
        <v>12</v>
      </c>
      <c r="D5" s="39">
        <f>MAX(0,K5:K35)</f>
        <v>22771</v>
      </c>
      <c r="E5" s="39">
        <f>MAX(0,L5:L35)</f>
        <v>8979.4087099999997</v>
      </c>
      <c r="F5" s="39">
        <f>MAX(0,M5:M35)</f>
        <v>16885</v>
      </c>
      <c r="G5" s="39">
        <f>MAX(0,N5:N35)</f>
        <v>519</v>
      </c>
      <c r="H5" s="39">
        <f>MAX(0,O5:O35)</f>
        <v>5961</v>
      </c>
      <c r="I5" s="1">
        <v>1</v>
      </c>
      <c r="J5" s="42">
        <v>1</v>
      </c>
      <c r="K5" s="18">
        <v>22771</v>
      </c>
      <c r="L5" s="18">
        <v>8979.4087099999997</v>
      </c>
      <c r="M5" s="18">
        <v>16885</v>
      </c>
      <c r="N5" s="18">
        <v>519</v>
      </c>
      <c r="O5" s="33">
        <v>5961</v>
      </c>
      <c r="AC5"/>
      <c r="AD5" s="2"/>
      <c r="AE5" s="6"/>
    </row>
    <row r="6" spans="2:31" ht="12.5" x14ac:dyDescent="0.25">
      <c r="B6" s="41"/>
      <c r="C6" s="40" t="s">
        <v>13</v>
      </c>
      <c r="D6" s="39">
        <f>MAX(0,-MIN(K5:K35))</f>
        <v>29451</v>
      </c>
      <c r="E6" s="39">
        <f>MAX(0,-MIN(L5:L35))</f>
        <v>13376.673640000001</v>
      </c>
      <c r="F6" s="39">
        <f>MAX(0,-MIN(M5:M35))</f>
        <v>10595</v>
      </c>
      <c r="G6" s="39">
        <f>MAX(0,-MIN(N5:N35))</f>
        <v>17251</v>
      </c>
      <c r="H6" s="39">
        <f>MAX(0,-MIN(O5:O35))</f>
        <v>8833</v>
      </c>
      <c r="I6" s="1">
        <v>2</v>
      </c>
      <c r="J6" s="43">
        <v>1</v>
      </c>
      <c r="K6" s="18">
        <v>10143</v>
      </c>
      <c r="L6" s="18">
        <v>6184.30908</v>
      </c>
      <c r="M6" s="18">
        <v>7195</v>
      </c>
      <c r="N6" s="18">
        <v>311</v>
      </c>
      <c r="O6" s="35">
        <v>3429</v>
      </c>
      <c r="AC6"/>
      <c r="AD6" s="2"/>
    </row>
    <row r="7" spans="2:31" ht="12.5" x14ac:dyDescent="0.25">
      <c r="I7" s="1">
        <v>3</v>
      </c>
      <c r="J7" s="43">
        <v>1</v>
      </c>
      <c r="K7" s="18">
        <v>6562</v>
      </c>
      <c r="L7" s="18">
        <v>4990.4515099999999</v>
      </c>
      <c r="M7" s="18">
        <v>3986</v>
      </c>
      <c r="N7" s="18">
        <v>182</v>
      </c>
      <c r="O7" s="35">
        <v>3169</v>
      </c>
      <c r="W7" s="5"/>
      <c r="AC7"/>
      <c r="AD7" s="2"/>
    </row>
    <row r="8" spans="2:31" ht="12.5" x14ac:dyDescent="0.25">
      <c r="I8" s="1">
        <v>4</v>
      </c>
      <c r="J8" s="43">
        <v>1</v>
      </c>
      <c r="K8" s="18">
        <v>5530</v>
      </c>
      <c r="L8" s="18">
        <v>4308.1010900000001</v>
      </c>
      <c r="M8" s="18">
        <v>3181</v>
      </c>
      <c r="N8" s="18">
        <v>146</v>
      </c>
      <c r="O8" s="35">
        <v>2855</v>
      </c>
      <c r="W8" s="5"/>
      <c r="AC8"/>
      <c r="AD8" s="2"/>
    </row>
    <row r="9" spans="2:31" ht="12.5" x14ac:dyDescent="0.25">
      <c r="I9" s="1">
        <v>5</v>
      </c>
      <c r="J9" s="43">
        <v>1</v>
      </c>
      <c r="K9" s="18">
        <v>4241</v>
      </c>
      <c r="L9" s="18">
        <v>3822.0019299999999</v>
      </c>
      <c r="M9" s="18">
        <v>2914</v>
      </c>
      <c r="N9" s="18">
        <v>101</v>
      </c>
      <c r="O9" s="35">
        <v>2385</v>
      </c>
      <c r="W9" s="5"/>
      <c r="AC9"/>
      <c r="AD9" s="2"/>
    </row>
    <row r="10" spans="2:31" ht="12.5" x14ac:dyDescent="0.25">
      <c r="I10" s="1">
        <v>6</v>
      </c>
      <c r="J10" s="43">
        <v>1</v>
      </c>
      <c r="K10" s="18">
        <v>2633</v>
      </c>
      <c r="L10" s="18">
        <v>3179.4448400000001</v>
      </c>
      <c r="M10" s="18">
        <v>2450</v>
      </c>
      <c r="N10" s="18">
        <v>83</v>
      </c>
      <c r="O10" s="35">
        <v>2006</v>
      </c>
      <c r="W10" s="5"/>
      <c r="AC10"/>
      <c r="AD10" s="2"/>
    </row>
    <row r="11" spans="2:31" ht="12.75" customHeight="1" x14ac:dyDescent="0.25">
      <c r="C11" s="64" t="s">
        <v>17</v>
      </c>
      <c r="D11" s="64"/>
      <c r="E11" s="64"/>
      <c r="F11" s="64"/>
      <c r="G11" s="64"/>
      <c r="H11" s="64"/>
      <c r="I11" s="1">
        <v>7</v>
      </c>
      <c r="J11" s="43">
        <v>1</v>
      </c>
      <c r="K11" s="18">
        <v>2106</v>
      </c>
      <c r="L11" s="18">
        <v>2779.6554799999999</v>
      </c>
      <c r="M11" s="18">
        <v>2083</v>
      </c>
      <c r="N11" s="18">
        <v>69</v>
      </c>
      <c r="O11" s="35">
        <v>1917</v>
      </c>
      <c r="W11" s="5"/>
      <c r="AC11"/>
      <c r="AD11" s="2"/>
    </row>
    <row r="12" spans="2:31" ht="12.5" x14ac:dyDescent="0.25">
      <c r="C12" s="64"/>
      <c r="D12" s="64"/>
      <c r="E12" s="64"/>
      <c r="F12" s="64"/>
      <c r="G12" s="64"/>
      <c r="H12" s="64"/>
      <c r="I12" s="1">
        <v>8</v>
      </c>
      <c r="J12" s="43">
        <v>1</v>
      </c>
      <c r="K12" s="18">
        <v>1804</v>
      </c>
      <c r="L12" s="18">
        <v>2725.8840599999999</v>
      </c>
      <c r="M12" s="18">
        <v>1908</v>
      </c>
      <c r="N12" s="18">
        <v>55</v>
      </c>
      <c r="O12" s="35">
        <v>1729</v>
      </c>
      <c r="W12" s="5"/>
      <c r="AC12"/>
      <c r="AD12" s="2"/>
    </row>
    <row r="13" spans="2:31" ht="12.5" x14ac:dyDescent="0.25">
      <c r="C13" s="4"/>
      <c r="D13" s="65" t="s">
        <v>10</v>
      </c>
      <c r="E13" s="66"/>
      <c r="F13" s="66"/>
      <c r="G13" s="66"/>
      <c r="H13" s="66"/>
      <c r="I13" s="1">
        <v>9</v>
      </c>
      <c r="J13" s="43">
        <v>1</v>
      </c>
      <c r="K13" s="18">
        <v>209</v>
      </c>
      <c r="L13" s="18">
        <v>2514.0942</v>
      </c>
      <c r="M13" s="18">
        <v>1717</v>
      </c>
      <c r="N13" s="18">
        <v>49</v>
      </c>
      <c r="O13" s="35">
        <v>1497</v>
      </c>
      <c r="W13" s="5"/>
      <c r="AC13"/>
      <c r="AD13" s="2"/>
    </row>
    <row r="14" spans="2:31" ht="12.75" customHeight="1" x14ac:dyDescent="0.25">
      <c r="C14" s="19"/>
      <c r="D14" s="50" t="s">
        <v>7</v>
      </c>
      <c r="E14" s="51" t="s">
        <v>5</v>
      </c>
      <c r="F14" s="51" t="s">
        <v>6</v>
      </c>
      <c r="G14" s="51" t="s">
        <v>15</v>
      </c>
      <c r="H14" s="52" t="s">
        <v>14</v>
      </c>
      <c r="I14" s="1">
        <v>10</v>
      </c>
      <c r="J14" s="43">
        <v>1</v>
      </c>
      <c r="K14" s="18">
        <v>-585</v>
      </c>
      <c r="L14" s="18">
        <v>2467.8796499999999</v>
      </c>
      <c r="M14" s="18">
        <v>1481</v>
      </c>
      <c r="N14" s="18">
        <v>45</v>
      </c>
      <c r="O14" s="35">
        <v>1239</v>
      </c>
      <c r="W14" s="5"/>
      <c r="AC14"/>
      <c r="AD14" s="2"/>
    </row>
    <row r="15" spans="2:31" ht="12.75" customHeight="1" x14ac:dyDescent="0.25">
      <c r="C15" s="57" t="s">
        <v>0</v>
      </c>
      <c r="D15" s="31">
        <f>MAX(0,K5:K35)</f>
        <v>22771</v>
      </c>
      <c r="E15" s="32">
        <f>MAX(0,L5:L35)</f>
        <v>8979.4087099999997</v>
      </c>
      <c r="F15" s="32">
        <f>MAX(0,M5:M35)</f>
        <v>16885</v>
      </c>
      <c r="G15" s="32">
        <f>MAX(0,N5:N35)</f>
        <v>519</v>
      </c>
      <c r="H15" s="33">
        <f>MAX(0,O5:O35)</f>
        <v>5961</v>
      </c>
      <c r="I15" s="1">
        <v>11</v>
      </c>
      <c r="J15" s="43">
        <v>1</v>
      </c>
      <c r="K15" s="18">
        <v>-1145</v>
      </c>
      <c r="L15" s="18">
        <v>2278.08601</v>
      </c>
      <c r="M15" s="18">
        <v>1364</v>
      </c>
      <c r="N15" s="18">
        <v>41</v>
      </c>
      <c r="O15" s="35">
        <v>929</v>
      </c>
      <c r="W15" s="8"/>
      <c r="AC15"/>
      <c r="AD15" s="2"/>
    </row>
    <row r="16" spans="2:31" ht="12.5" x14ac:dyDescent="0.25">
      <c r="C16" s="58">
        <v>0.95</v>
      </c>
      <c r="D16" s="34">
        <f>PERCENTILE(K5:K35, 0.95)</f>
        <v>8352.5</v>
      </c>
      <c r="E16" s="18">
        <f>PERCENTILE(L5:L35, 0.95)</f>
        <v>5587.3802949999999</v>
      </c>
      <c r="F16" s="18">
        <f>PERCENTILE(M5:M35, 0.95)</f>
        <v>5590.5</v>
      </c>
      <c r="G16" s="18">
        <f>PERCENTILE(N5:N35, 0.95)</f>
        <v>246.5</v>
      </c>
      <c r="H16" s="35">
        <f>PERCENTILE(O5:O35, 0.95)</f>
        <v>3299</v>
      </c>
      <c r="I16" s="1">
        <v>12</v>
      </c>
      <c r="J16" s="43">
        <v>1</v>
      </c>
      <c r="K16" s="18">
        <v>-1287</v>
      </c>
      <c r="L16" s="18">
        <v>2176.5091299999999</v>
      </c>
      <c r="M16" s="18">
        <v>1032</v>
      </c>
      <c r="N16" s="18">
        <v>35</v>
      </c>
      <c r="O16" s="35">
        <v>791</v>
      </c>
      <c r="W16" s="8"/>
      <c r="AC16"/>
      <c r="AD16" s="2"/>
    </row>
    <row r="17" spans="2:30" ht="12.5" x14ac:dyDescent="0.25">
      <c r="C17" s="59">
        <v>0.75</v>
      </c>
      <c r="D17" s="34">
        <f>PERCENTILE(K5:K35, 0.75)</f>
        <v>1006.5</v>
      </c>
      <c r="E17" s="18">
        <f>PERCENTILE(L5:L35, 0.75)</f>
        <v>2619.9891299999999</v>
      </c>
      <c r="F17" s="18">
        <f>PERCENTILE(M5:M35, 0.75)</f>
        <v>1812.5</v>
      </c>
      <c r="G17" s="18">
        <f>PERCENTILE(N5:N35, 0.75)</f>
        <v>52</v>
      </c>
      <c r="H17" s="35">
        <f>PERCENTILE(O5:O35, 0.75)</f>
        <v>1613</v>
      </c>
      <c r="I17" s="1">
        <v>13</v>
      </c>
      <c r="J17" s="43">
        <v>1</v>
      </c>
      <c r="K17" s="18">
        <v>-1616</v>
      </c>
      <c r="L17" s="18">
        <v>2107.5936200000001</v>
      </c>
      <c r="M17" s="18">
        <v>856</v>
      </c>
      <c r="N17" s="18">
        <v>27</v>
      </c>
      <c r="O17" s="35">
        <v>601</v>
      </c>
      <c r="W17" s="5"/>
      <c r="AC17"/>
      <c r="AD17" s="2"/>
    </row>
    <row r="18" spans="2:30" ht="12.5" x14ac:dyDescent="0.25">
      <c r="C18" s="59">
        <v>0.5</v>
      </c>
      <c r="D18" s="34">
        <f>PERCENTILE(K5:K35, 0.5)</f>
        <v>-3247</v>
      </c>
      <c r="E18" s="18">
        <f t="shared" ref="E18:H18" si="0">PERCENTILE(L5:L35, 0.5)</f>
        <v>1685.2617</v>
      </c>
      <c r="F18" s="18">
        <f t="shared" si="0"/>
        <v>130</v>
      </c>
      <c r="G18" s="18">
        <f t="shared" si="0"/>
        <v>0</v>
      </c>
      <c r="H18" s="35">
        <f t="shared" si="0"/>
        <v>59</v>
      </c>
      <c r="I18" s="1">
        <v>14</v>
      </c>
      <c r="J18" s="43">
        <v>1</v>
      </c>
      <c r="K18" s="18">
        <v>-2379</v>
      </c>
      <c r="L18" s="18">
        <v>1918.2154</v>
      </c>
      <c r="M18" s="18">
        <v>628</v>
      </c>
      <c r="N18" s="18">
        <v>19</v>
      </c>
      <c r="O18" s="35">
        <v>473</v>
      </c>
      <c r="W18" s="5"/>
      <c r="AC18"/>
      <c r="AD18" s="2"/>
    </row>
    <row r="19" spans="2:30" ht="12.5" x14ac:dyDescent="0.25">
      <c r="C19" s="59">
        <v>0.25</v>
      </c>
      <c r="D19" s="34">
        <f>PERCENTILE(K5:K35, 0.25)</f>
        <v>-8086.5</v>
      </c>
      <c r="E19" s="18">
        <f t="shared" ref="E19:H19" si="1">PERCENTILE(L5:L35, 0.25)</f>
        <v>925.26524999999992</v>
      </c>
      <c r="F19" s="18">
        <f t="shared" si="1"/>
        <v>-1976.5</v>
      </c>
      <c r="G19" s="18">
        <f t="shared" si="1"/>
        <v>-518.5</v>
      </c>
      <c r="H19" s="35">
        <f t="shared" si="1"/>
        <v>-1370.5</v>
      </c>
      <c r="I19" s="1">
        <v>15</v>
      </c>
      <c r="J19" s="43">
        <v>1</v>
      </c>
      <c r="K19" s="18">
        <v>-3009</v>
      </c>
      <c r="L19" s="18">
        <v>1769.1187500000001</v>
      </c>
      <c r="M19" s="18">
        <v>468</v>
      </c>
      <c r="N19" s="18">
        <v>14</v>
      </c>
      <c r="O19" s="35">
        <v>359</v>
      </c>
      <c r="P19" s="4"/>
      <c r="W19" s="5"/>
      <c r="AC19"/>
      <c r="AD19" s="2"/>
    </row>
    <row r="20" spans="2:30" ht="12.5" x14ac:dyDescent="0.25">
      <c r="C20" s="58">
        <v>0.05</v>
      </c>
      <c r="D20" s="34">
        <f>PERCENTILE(K5:K35, 0.05)</f>
        <v>-18124</v>
      </c>
      <c r="E20" s="18">
        <f t="shared" ref="E20:H20" si="2">PERCENTILE(L5:L35, 0.05)</f>
        <v>-1190.024105</v>
      </c>
      <c r="F20" s="18">
        <f t="shared" si="2"/>
        <v>-3938</v>
      </c>
      <c r="G20" s="18">
        <f t="shared" si="2"/>
        <v>-4491.5</v>
      </c>
      <c r="H20" s="35">
        <f t="shared" si="2"/>
        <v>-4277.5</v>
      </c>
      <c r="I20" s="1">
        <v>16</v>
      </c>
      <c r="J20" s="43">
        <v>1</v>
      </c>
      <c r="K20" s="18">
        <v>-3247</v>
      </c>
      <c r="L20" s="18">
        <v>1685.2617</v>
      </c>
      <c r="M20" s="18">
        <v>130</v>
      </c>
      <c r="N20" s="18">
        <v>0</v>
      </c>
      <c r="O20" s="35">
        <v>59</v>
      </c>
      <c r="P20" s="4"/>
      <c r="W20" s="5"/>
      <c r="AC20"/>
      <c r="AD20" s="2"/>
    </row>
    <row r="21" spans="2:30" ht="12.5" x14ac:dyDescent="0.25">
      <c r="C21" s="63" t="s">
        <v>3</v>
      </c>
      <c r="D21" s="34">
        <f>MIN(0,K5:K35)</f>
        <v>-29451</v>
      </c>
      <c r="E21" s="18">
        <f>MIN(0,L5:L35)</f>
        <v>-13376.673640000001</v>
      </c>
      <c r="F21" s="18">
        <f>MIN(0,M5:M35)</f>
        <v>-10595</v>
      </c>
      <c r="G21" s="18">
        <f>MIN(0,N5:N35)</f>
        <v>-17251</v>
      </c>
      <c r="H21" s="35">
        <f>MIN(0,O5:O35)</f>
        <v>-8833</v>
      </c>
      <c r="I21" s="1">
        <v>17</v>
      </c>
      <c r="J21" s="43">
        <v>1</v>
      </c>
      <c r="K21" s="18">
        <v>-3816</v>
      </c>
      <c r="L21" s="18">
        <v>1583.60204</v>
      </c>
      <c r="M21" s="18">
        <v>-9</v>
      </c>
      <c r="N21" s="18">
        <v>0</v>
      </c>
      <c r="O21" s="35">
        <v>-133</v>
      </c>
      <c r="P21" s="4"/>
      <c r="W21" s="5"/>
      <c r="AC21"/>
      <c r="AD21" s="2"/>
    </row>
    <row r="22" spans="2:30" ht="12.5" x14ac:dyDescent="0.25">
      <c r="C22" s="61" t="s">
        <v>1</v>
      </c>
      <c r="D22" s="31">
        <f>AVERAGE(K5:K35)</f>
        <v>-3738.6774193548385</v>
      </c>
      <c r="E22" s="32">
        <f>AVERAGE(L5:L35)</f>
        <v>1585.0036996774193</v>
      </c>
      <c r="F22" s="32">
        <f>AVERAGE(M5:M35)</f>
        <v>330.25806451612902</v>
      </c>
      <c r="G22" s="32">
        <f>AVERAGE(N5:N35)</f>
        <v>-1003.7096774193549</v>
      </c>
      <c r="H22" s="33">
        <f>AVERAGE(O5:O35)</f>
        <v>-128.83870967741936</v>
      </c>
      <c r="I22" s="1">
        <v>18</v>
      </c>
      <c r="J22" s="43">
        <v>1</v>
      </c>
      <c r="K22" s="18">
        <v>-4431</v>
      </c>
      <c r="L22" s="18">
        <v>1544.6164900000001</v>
      </c>
      <c r="M22" s="18">
        <v>-269</v>
      </c>
      <c r="N22" s="18">
        <v>-90</v>
      </c>
      <c r="O22" s="35">
        <v>-316</v>
      </c>
      <c r="P22" s="4"/>
      <c r="W22" s="5"/>
    </row>
    <row r="23" spans="2:30" ht="12.5" x14ac:dyDescent="0.25">
      <c r="C23" s="24" t="s">
        <v>4</v>
      </c>
      <c r="D23" s="34">
        <f>STDEV(K5:K35)</f>
        <v>9415.7641799523171</v>
      </c>
      <c r="E23" s="18">
        <f>STDEV(L5:L35)</f>
        <v>3452.3155563952423</v>
      </c>
      <c r="F23" s="18">
        <f>STDEV(M5:M35)</f>
        <v>4401.0640226180294</v>
      </c>
      <c r="G23" s="18">
        <f>STDEV(N5:N35)</f>
        <v>3237.9325110688392</v>
      </c>
      <c r="H23" s="35">
        <f>STDEV(O5:O35)</f>
        <v>2794.9824459409901</v>
      </c>
      <c r="I23" s="1">
        <v>19</v>
      </c>
      <c r="J23" s="43">
        <v>1</v>
      </c>
      <c r="K23" s="18">
        <v>-5239</v>
      </c>
      <c r="L23" s="18">
        <v>1489.89833</v>
      </c>
      <c r="M23" s="18">
        <v>-460</v>
      </c>
      <c r="N23" s="18">
        <v>-107</v>
      </c>
      <c r="O23" s="35">
        <v>-544</v>
      </c>
      <c r="P23" s="4"/>
      <c r="Q23" s="45"/>
      <c r="R23" s="4"/>
      <c r="S23" s="4"/>
      <c r="T23" s="4"/>
      <c r="U23" s="4"/>
      <c r="W23" s="5"/>
      <c r="X23" s="15"/>
      <c r="Y23" s="15"/>
      <c r="Z23" s="15"/>
      <c r="AA23" s="16"/>
    </row>
    <row r="24" spans="2:30" ht="12.75" customHeight="1" x14ac:dyDescent="0.25">
      <c r="C24" s="25" t="s">
        <v>8</v>
      </c>
      <c r="D24" s="53">
        <f>COUNTIF(K$5:K$35,"&gt;=0")/COUNTA(K$5:K$35)</f>
        <v>0.29032258064516131</v>
      </c>
      <c r="E24" s="46">
        <f t="shared" ref="E24:G24" si="3">COUNTIF(L$5:L$35,"&gt;=0")/COUNTA(L$5:L$35)</f>
        <v>0.87096774193548387</v>
      </c>
      <c r="F24" s="46">
        <f t="shared" si="3"/>
        <v>0.5161290322580645</v>
      </c>
      <c r="G24" s="46">
        <f t="shared" si="3"/>
        <v>0.54838709677419351</v>
      </c>
      <c r="H24" s="47">
        <f>COUNTIF(O$5:O$35,"&gt;=0")/COUNTA(O$5:O$35)</f>
        <v>0.5161290322580645</v>
      </c>
      <c r="I24" s="1">
        <v>20</v>
      </c>
      <c r="J24" s="43">
        <v>1</v>
      </c>
      <c r="K24" s="18">
        <v>-5690</v>
      </c>
      <c r="L24" s="18">
        <v>1359.92164</v>
      </c>
      <c r="M24" s="18">
        <v>-682</v>
      </c>
      <c r="N24" s="18">
        <v>-139</v>
      </c>
      <c r="O24" s="35">
        <v>-578</v>
      </c>
      <c r="P24" s="4"/>
      <c r="Q24" s="64" t="s">
        <v>16</v>
      </c>
      <c r="R24" s="64"/>
      <c r="S24" s="64"/>
      <c r="T24" s="64"/>
      <c r="U24" s="64"/>
      <c r="V24" s="64"/>
      <c r="W24" s="64"/>
      <c r="X24" s="15"/>
      <c r="Y24" s="15"/>
      <c r="Z24" s="15"/>
      <c r="AA24" s="16"/>
    </row>
    <row r="25" spans="2:30" ht="12.75" customHeight="1" x14ac:dyDescent="0.25">
      <c r="C25" s="26" t="s">
        <v>9</v>
      </c>
      <c r="D25" s="54">
        <f>1-D24</f>
        <v>0.70967741935483875</v>
      </c>
      <c r="E25" s="48">
        <f>1-E24</f>
        <v>0.12903225806451613</v>
      </c>
      <c r="F25" s="48">
        <f>1-F24</f>
        <v>0.4838709677419355</v>
      </c>
      <c r="G25" s="48">
        <f>1-G24</f>
        <v>0.45161290322580649</v>
      </c>
      <c r="H25" s="49">
        <f>1-H24</f>
        <v>0.4838709677419355</v>
      </c>
      <c r="I25" s="1">
        <v>21</v>
      </c>
      <c r="J25" s="43">
        <v>1</v>
      </c>
      <c r="K25" s="18">
        <v>-6967</v>
      </c>
      <c r="L25" s="18">
        <v>1278.33926</v>
      </c>
      <c r="M25" s="18">
        <v>-983</v>
      </c>
      <c r="N25" s="18">
        <v>-230</v>
      </c>
      <c r="O25" s="35">
        <v>-776</v>
      </c>
      <c r="P25" s="4"/>
      <c r="Q25" s="64"/>
      <c r="R25" s="64"/>
      <c r="S25" s="64"/>
      <c r="T25" s="64"/>
      <c r="U25" s="64"/>
      <c r="V25" s="64"/>
      <c r="W25" s="64"/>
      <c r="X25" s="15"/>
      <c r="Y25" s="15"/>
      <c r="Z25" s="15"/>
      <c r="AA25" s="16"/>
    </row>
    <row r="26" spans="2:30" ht="12.5" x14ac:dyDescent="0.25">
      <c r="C26" s="55" t="s">
        <v>2</v>
      </c>
      <c r="D26" s="56">
        <f>MEDIAN(K5:K35)</f>
        <v>-3247</v>
      </c>
      <c r="E26" s="56">
        <f>MEDIAN(L5:L35)</f>
        <v>1685.2617</v>
      </c>
      <c r="F26" s="56">
        <f>MEDIAN(M5:M35)</f>
        <v>130</v>
      </c>
      <c r="G26" s="56">
        <f>MEDIAN(N5:N35)</f>
        <v>0</v>
      </c>
      <c r="H26" s="56">
        <f>MEDIAN(O5:O35)</f>
        <v>59</v>
      </c>
      <c r="I26" s="1">
        <v>22</v>
      </c>
      <c r="J26" s="43">
        <v>1</v>
      </c>
      <c r="K26" s="18">
        <v>-7405</v>
      </c>
      <c r="L26" s="18">
        <v>1127.33827</v>
      </c>
      <c r="M26" s="18">
        <v>-1568</v>
      </c>
      <c r="N26" s="18">
        <v>-317</v>
      </c>
      <c r="O26" s="35">
        <v>-1040</v>
      </c>
      <c r="P26" s="4"/>
      <c r="Q26" s="4"/>
      <c r="R26" s="4"/>
      <c r="S26" s="4"/>
      <c r="T26" s="4"/>
      <c r="U26" s="4"/>
      <c r="V26" s="5"/>
      <c r="W26" s="5"/>
      <c r="X26" s="15"/>
      <c r="Y26" s="15"/>
      <c r="Z26" s="15"/>
      <c r="AA26" s="16"/>
    </row>
    <row r="27" spans="2:30" x14ac:dyDescent="0.25">
      <c r="I27" s="1">
        <v>23</v>
      </c>
      <c r="J27" s="43">
        <v>1</v>
      </c>
      <c r="K27" s="18">
        <v>-7784</v>
      </c>
      <c r="L27" s="18">
        <v>1042.0254</v>
      </c>
      <c r="M27" s="18">
        <v>-1809</v>
      </c>
      <c r="N27" s="18">
        <v>-469</v>
      </c>
      <c r="O27" s="35">
        <v>-1250</v>
      </c>
      <c r="P27" s="4"/>
      <c r="Q27" s="4"/>
      <c r="R27" s="4"/>
      <c r="S27" s="4"/>
      <c r="T27" s="4"/>
      <c r="U27" s="4"/>
      <c r="V27" s="5"/>
      <c r="W27" s="5"/>
      <c r="X27" s="15"/>
      <c r="Y27" s="15"/>
      <c r="Z27" s="15"/>
      <c r="AA27" s="16"/>
    </row>
    <row r="28" spans="2:30" x14ac:dyDescent="0.25">
      <c r="C28" s="9"/>
      <c r="D28" s="9"/>
      <c r="E28" s="9"/>
      <c r="F28" s="9"/>
      <c r="G28" s="9"/>
      <c r="H28" s="9"/>
      <c r="I28" s="1">
        <v>24</v>
      </c>
      <c r="J28" s="43">
        <v>1</v>
      </c>
      <c r="K28" s="18">
        <v>-8389</v>
      </c>
      <c r="L28" s="18">
        <v>808.50509999999997</v>
      </c>
      <c r="M28" s="18">
        <v>-2144</v>
      </c>
      <c r="N28" s="18">
        <v>-568</v>
      </c>
      <c r="O28" s="35">
        <v>-1491</v>
      </c>
      <c r="P28" s="4"/>
      <c r="X28" s="15"/>
      <c r="Y28" s="15"/>
      <c r="Z28" s="15"/>
      <c r="AA28" s="16"/>
    </row>
    <row r="29" spans="2:30" x14ac:dyDescent="0.25">
      <c r="B29" s="41"/>
      <c r="C29" s="41"/>
      <c r="I29" s="1">
        <v>25</v>
      </c>
      <c r="J29" s="43">
        <v>1</v>
      </c>
      <c r="K29" s="18">
        <v>-8820</v>
      </c>
      <c r="L29" s="18">
        <v>576.30273</v>
      </c>
      <c r="M29" s="18">
        <v>-2542</v>
      </c>
      <c r="N29" s="18">
        <v>-706</v>
      </c>
      <c r="O29" s="35">
        <v>-1848</v>
      </c>
      <c r="P29" s="4"/>
      <c r="Q29" s="4"/>
      <c r="R29" s="4"/>
      <c r="S29" s="4"/>
      <c r="T29" s="4"/>
      <c r="U29" s="4"/>
      <c r="V29" s="5"/>
      <c r="W29" s="5"/>
      <c r="X29" s="15"/>
      <c r="Y29" s="15"/>
      <c r="Z29" s="15"/>
      <c r="AA29" s="16"/>
    </row>
    <row r="30" spans="2:30" x14ac:dyDescent="0.25">
      <c r="B30" s="41"/>
      <c r="C30" s="41"/>
      <c r="I30" s="1">
        <v>26</v>
      </c>
      <c r="J30" s="43">
        <v>1</v>
      </c>
      <c r="K30" s="18">
        <v>-9421</v>
      </c>
      <c r="L30" s="18">
        <v>393.40167000000002</v>
      </c>
      <c r="M30" s="18">
        <v>-2741</v>
      </c>
      <c r="N30" s="18">
        <v>-915</v>
      </c>
      <c r="O30" s="35">
        <v>-1970</v>
      </c>
      <c r="P30" s="4"/>
      <c r="Q30" s="4"/>
      <c r="R30" s="4"/>
      <c r="S30" s="4"/>
      <c r="T30" s="4"/>
      <c r="U30" s="4"/>
      <c r="V30" s="5"/>
      <c r="W30" s="5"/>
      <c r="X30" s="15"/>
      <c r="Y30" s="15"/>
      <c r="Z30" s="15"/>
      <c r="AA30" s="16"/>
    </row>
    <row r="31" spans="2:30" x14ac:dyDescent="0.25">
      <c r="B31" s="41"/>
      <c r="C31" s="41"/>
      <c r="I31" s="1">
        <v>27</v>
      </c>
      <c r="J31" s="43">
        <v>1</v>
      </c>
      <c r="K31" s="18">
        <v>-11752</v>
      </c>
      <c r="L31" s="18">
        <v>54.323610000000002</v>
      </c>
      <c r="M31" s="18">
        <v>-2987</v>
      </c>
      <c r="N31" s="18">
        <v>-1288</v>
      </c>
      <c r="O31" s="35">
        <v>-2576</v>
      </c>
      <c r="P31" s="4"/>
      <c r="Q31" s="4"/>
      <c r="R31" s="4"/>
      <c r="S31" s="4"/>
      <c r="T31" s="4"/>
      <c r="U31" s="4"/>
      <c r="V31" s="5"/>
      <c r="W31" s="5"/>
      <c r="X31" s="15"/>
      <c r="Y31" s="15"/>
      <c r="Z31" s="15"/>
      <c r="AA31" s="16"/>
    </row>
    <row r="32" spans="2:30" x14ac:dyDescent="0.25">
      <c r="B32" s="41"/>
      <c r="C32" s="41"/>
      <c r="I32" s="1">
        <v>28</v>
      </c>
      <c r="J32" s="43">
        <v>1</v>
      </c>
      <c r="K32" s="18">
        <v>-13217</v>
      </c>
      <c r="L32" s="18">
        <v>-252.45316</v>
      </c>
      <c r="M32" s="18">
        <v>-3375</v>
      </c>
      <c r="N32" s="18">
        <v>-1748</v>
      </c>
      <c r="O32" s="35">
        <v>-3483</v>
      </c>
      <c r="P32" s="4"/>
      <c r="Q32" s="4"/>
      <c r="R32" s="4"/>
      <c r="S32" s="4"/>
      <c r="T32" s="4"/>
      <c r="U32" s="4"/>
      <c r="V32" s="5"/>
      <c r="W32" s="5"/>
      <c r="X32" s="15"/>
      <c r="Y32" s="15"/>
      <c r="Z32" s="15"/>
      <c r="AA32" s="16"/>
    </row>
    <row r="33" spans="2:30" x14ac:dyDescent="0.25">
      <c r="B33" s="41"/>
      <c r="C33" s="41"/>
      <c r="I33" s="1">
        <v>29</v>
      </c>
      <c r="J33" s="43">
        <v>1</v>
      </c>
      <c r="K33" s="18">
        <v>-17096</v>
      </c>
      <c r="L33" s="18">
        <v>-533.32032000000004</v>
      </c>
      <c r="M33" s="18">
        <v>-3738</v>
      </c>
      <c r="N33" s="18">
        <v>-3956</v>
      </c>
      <c r="O33" s="35">
        <v>-4020</v>
      </c>
      <c r="P33" s="4"/>
      <c r="Q33" s="4"/>
      <c r="R33" s="4"/>
      <c r="S33" s="4"/>
      <c r="T33" s="4"/>
      <c r="U33" s="4"/>
      <c r="V33" s="5"/>
      <c r="W33" s="5"/>
      <c r="X33" s="15"/>
      <c r="Y33" s="15"/>
      <c r="Z33" s="15"/>
      <c r="AA33" s="16"/>
    </row>
    <row r="34" spans="2:30" ht="12.5" x14ac:dyDescent="0.25">
      <c r="B34" s="41"/>
      <c r="C34" s="41"/>
      <c r="I34" s="1">
        <v>30</v>
      </c>
      <c r="J34" s="43">
        <v>1</v>
      </c>
      <c r="K34" s="18">
        <v>-19152</v>
      </c>
      <c r="L34" s="18">
        <v>-1846.7278899999999</v>
      </c>
      <c r="M34" s="18">
        <v>-4138</v>
      </c>
      <c r="N34" s="18">
        <v>-5027</v>
      </c>
      <c r="O34" s="35">
        <v>-4535</v>
      </c>
      <c r="P34" s="4"/>
      <c r="Q34" s="4"/>
      <c r="R34" s="4"/>
      <c r="S34" s="4"/>
      <c r="T34" s="4"/>
      <c r="U34" s="4"/>
      <c r="V34" s="5"/>
      <c r="W34" s="5"/>
      <c r="X34" s="15"/>
      <c r="Y34" s="15"/>
      <c r="Z34" s="15"/>
      <c r="AA34" s="16"/>
      <c r="AC34"/>
      <c r="AD34" s="2"/>
    </row>
    <row r="35" spans="2:30" ht="12.5" x14ac:dyDescent="0.25">
      <c r="B35" s="41"/>
      <c r="C35" s="41"/>
      <c r="I35" s="1">
        <v>31</v>
      </c>
      <c r="J35" s="44">
        <v>1</v>
      </c>
      <c r="K35" s="23">
        <v>-29451</v>
      </c>
      <c r="L35" s="23">
        <v>-13376.673640000001</v>
      </c>
      <c r="M35" s="23">
        <v>-10595</v>
      </c>
      <c r="N35" s="23">
        <v>-17251</v>
      </c>
      <c r="O35" s="37">
        <v>-8833</v>
      </c>
      <c r="P35" s="4"/>
      <c r="Q35" s="4"/>
      <c r="R35" s="4"/>
      <c r="S35" s="4"/>
      <c r="T35" s="4"/>
      <c r="U35" s="4"/>
      <c r="V35" s="5"/>
      <c r="W35" s="5"/>
      <c r="X35" s="15"/>
      <c r="Y35" s="15"/>
      <c r="Z35" s="15"/>
      <c r="AA35" s="16"/>
      <c r="AC35"/>
      <c r="AD35" s="2"/>
    </row>
    <row r="36" spans="2:30" ht="12.5" x14ac:dyDescent="0.25">
      <c r="B36" s="41"/>
      <c r="C36" s="41"/>
      <c r="I36" s="7"/>
      <c r="P36" s="7"/>
      <c r="Q36" s="7"/>
      <c r="R36" s="7"/>
      <c r="S36" s="7"/>
      <c r="T36" s="7"/>
      <c r="U36" s="7"/>
      <c r="V36" s="5"/>
      <c r="W36" s="5"/>
      <c r="X36" s="15"/>
      <c r="Y36" s="15"/>
      <c r="Z36" s="15"/>
      <c r="AA36" s="16"/>
      <c r="AC36"/>
      <c r="AD36" s="2"/>
    </row>
    <row r="37" spans="2:30" ht="12.5" x14ac:dyDescent="0.25">
      <c r="B37" s="41"/>
      <c r="C37" s="41"/>
      <c r="I37" s="7"/>
      <c r="P37" s="7"/>
      <c r="Q37" s="7"/>
      <c r="R37" s="7"/>
      <c r="S37" s="7"/>
      <c r="T37" s="7"/>
      <c r="U37" s="7"/>
      <c r="V37" s="5"/>
      <c r="W37" s="5"/>
      <c r="X37" s="15"/>
      <c r="Y37" s="15"/>
      <c r="Z37" s="15"/>
      <c r="AA37" s="16"/>
      <c r="AC37"/>
      <c r="AD37" s="2"/>
    </row>
    <row r="38" spans="2:30" ht="12.5" x14ac:dyDescent="0.25">
      <c r="B38" s="41"/>
      <c r="C38" s="41"/>
      <c r="I38" s="5"/>
      <c r="P38" s="5"/>
      <c r="Q38" s="5"/>
      <c r="R38" s="5"/>
      <c r="S38" s="5"/>
      <c r="T38" s="5"/>
      <c r="U38" s="5"/>
      <c r="V38" s="5"/>
      <c r="W38" s="5"/>
      <c r="X38" s="15"/>
      <c r="Y38" s="15"/>
      <c r="Z38" s="15"/>
      <c r="AA38" s="16"/>
      <c r="AC38"/>
      <c r="AD38" s="2"/>
    </row>
    <row r="39" spans="2:30" ht="12.5" x14ac:dyDescent="0.25">
      <c r="B39" s="41"/>
      <c r="C39" s="41"/>
      <c r="I39" s="10"/>
      <c r="P39" s="10"/>
      <c r="Q39" s="10"/>
      <c r="R39" s="10"/>
      <c r="S39" s="10"/>
      <c r="T39" s="10"/>
      <c r="U39" s="10"/>
      <c r="V39" s="5"/>
      <c r="W39" s="5"/>
      <c r="X39" s="15"/>
      <c r="Y39" s="15"/>
      <c r="Z39" s="15"/>
      <c r="AA39" s="16"/>
      <c r="AC39"/>
      <c r="AD39" s="2"/>
    </row>
    <row r="40" spans="2:30" ht="12.5" x14ac:dyDescent="0.25">
      <c r="B40" s="41"/>
      <c r="C40" s="41"/>
      <c r="I40" s="11"/>
      <c r="P40" s="11"/>
      <c r="Q40" s="11"/>
      <c r="R40" s="11"/>
      <c r="S40" s="11"/>
      <c r="T40" s="11"/>
      <c r="U40" s="11"/>
      <c r="V40" s="5"/>
      <c r="W40" s="5"/>
      <c r="X40" s="15"/>
      <c r="Y40" s="15"/>
      <c r="Z40" s="15"/>
      <c r="AA40" s="16"/>
      <c r="AC40"/>
      <c r="AD40" s="2"/>
    </row>
    <row r="41" spans="2:30" ht="12.5" x14ac:dyDescent="0.25">
      <c r="B41" s="41"/>
      <c r="C41" s="41"/>
      <c r="I41" s="11"/>
      <c r="P41" s="11"/>
      <c r="Q41" s="11"/>
      <c r="R41" s="11"/>
      <c r="S41" s="11"/>
      <c r="T41" s="11"/>
      <c r="U41" s="11"/>
      <c r="V41" s="5"/>
      <c r="W41" s="5"/>
      <c r="X41" s="15"/>
      <c r="Y41" s="15"/>
      <c r="Z41" s="15"/>
      <c r="AA41" s="16"/>
      <c r="AC41"/>
      <c r="AD41" s="2"/>
    </row>
    <row r="42" spans="2:30" ht="12.5" x14ac:dyDescent="0.25">
      <c r="B42" s="41"/>
      <c r="C42" s="41"/>
      <c r="I42" s="11"/>
      <c r="P42" s="11"/>
      <c r="Q42" s="11"/>
      <c r="R42" s="11"/>
      <c r="S42" s="11"/>
      <c r="T42" s="11"/>
      <c r="U42" s="11"/>
      <c r="V42" s="5"/>
      <c r="W42" s="5"/>
      <c r="X42" s="15"/>
      <c r="Y42" s="15"/>
      <c r="Z42" s="15"/>
      <c r="AA42" s="16"/>
      <c r="AC42"/>
      <c r="AD42" s="2"/>
    </row>
    <row r="43" spans="2:30" ht="12.5" x14ac:dyDescent="0.25">
      <c r="B43" s="41"/>
      <c r="C43" s="41"/>
      <c r="I43" s="11"/>
      <c r="P43" s="11"/>
      <c r="Q43" s="11"/>
      <c r="R43" s="11"/>
      <c r="S43" s="11"/>
      <c r="T43" s="11"/>
      <c r="U43" s="11"/>
      <c r="V43" s="5"/>
      <c r="W43" s="5"/>
      <c r="X43" s="15"/>
      <c r="Y43" s="15"/>
      <c r="Z43" s="15"/>
      <c r="AA43" s="16"/>
      <c r="AC43"/>
      <c r="AD43" s="2"/>
    </row>
    <row r="44" spans="2:30" ht="12.5" x14ac:dyDescent="0.25">
      <c r="I44" s="11"/>
      <c r="P44" s="11"/>
      <c r="Q44" s="11"/>
      <c r="R44" s="11"/>
      <c r="S44" s="11"/>
      <c r="T44" s="11"/>
      <c r="U44" s="11"/>
      <c r="V44" s="5"/>
      <c r="W44" s="5"/>
      <c r="X44" s="15"/>
      <c r="Y44" s="15"/>
      <c r="Z44" s="15"/>
      <c r="AA44" s="16"/>
      <c r="AC44"/>
      <c r="AD44" s="2"/>
    </row>
    <row r="45" spans="2:30" ht="12.5" x14ac:dyDescent="0.25">
      <c r="I45" s="11"/>
      <c r="P45" s="11"/>
      <c r="Q45" s="11"/>
      <c r="R45" s="11"/>
      <c r="S45" s="11"/>
      <c r="T45" s="11"/>
      <c r="U45" s="11"/>
      <c r="V45" s="5"/>
      <c r="W45" s="5"/>
      <c r="X45" s="15"/>
      <c r="Y45" s="15"/>
      <c r="Z45" s="15"/>
      <c r="AA45" s="16"/>
      <c r="AC45"/>
      <c r="AD45" s="2"/>
    </row>
    <row r="46" spans="2:30" ht="12.5" x14ac:dyDescent="0.25">
      <c r="I46" s="11"/>
      <c r="P46" s="11"/>
      <c r="Q46" s="11"/>
      <c r="R46" s="11"/>
      <c r="S46" s="11"/>
      <c r="T46" s="11"/>
      <c r="U46" s="11"/>
      <c r="V46" s="5"/>
      <c r="W46" s="5"/>
      <c r="X46" s="15"/>
      <c r="Y46" s="15"/>
      <c r="Z46" s="15"/>
      <c r="AA46" s="16"/>
      <c r="AC46"/>
      <c r="AD46" s="2"/>
    </row>
    <row r="47" spans="2:30" ht="12.5" x14ac:dyDescent="0.25">
      <c r="I47" s="11"/>
      <c r="P47" s="11"/>
      <c r="Q47" s="11"/>
      <c r="R47" s="11"/>
      <c r="S47" s="11"/>
      <c r="T47" s="11"/>
      <c r="U47" s="11"/>
      <c r="V47" s="5"/>
      <c r="W47" s="5"/>
      <c r="X47" s="15"/>
      <c r="Y47" s="15"/>
      <c r="Z47" s="15"/>
      <c r="AA47" s="16"/>
      <c r="AC47"/>
      <c r="AD47" s="2"/>
    </row>
    <row r="48" spans="2:30" ht="12.5" x14ac:dyDescent="0.25">
      <c r="I48" s="11"/>
      <c r="P48" s="11"/>
      <c r="Q48" s="11"/>
      <c r="R48" s="11"/>
      <c r="S48" s="11"/>
      <c r="T48" s="11"/>
      <c r="U48" s="11"/>
      <c r="V48" s="5"/>
      <c r="W48" s="5"/>
      <c r="X48" s="15"/>
      <c r="Y48" s="15"/>
      <c r="Z48" s="15"/>
      <c r="AA48" s="16"/>
      <c r="AC48"/>
      <c r="AD48" s="2"/>
    </row>
    <row r="49" spans="9:30" ht="12.5" x14ac:dyDescent="0.25">
      <c r="I49" s="11"/>
      <c r="P49" s="11"/>
      <c r="Q49" s="11"/>
      <c r="R49" s="11"/>
      <c r="S49" s="11"/>
      <c r="T49" s="11"/>
      <c r="U49" s="11"/>
      <c r="V49" s="5"/>
      <c r="W49" s="5"/>
      <c r="X49" s="15"/>
      <c r="Y49" s="15"/>
      <c r="Z49" s="15"/>
      <c r="AA49" s="16"/>
      <c r="AC49"/>
      <c r="AD49" s="2"/>
    </row>
    <row r="50" spans="9:30" ht="12.5" x14ac:dyDescent="0.25">
      <c r="I50" s="11"/>
      <c r="P50" s="11"/>
      <c r="Q50" s="11"/>
      <c r="R50" s="11"/>
      <c r="S50" s="11"/>
      <c r="T50" s="11"/>
      <c r="U50" s="11"/>
      <c r="V50" s="5"/>
      <c r="W50" s="5"/>
      <c r="X50" s="15"/>
      <c r="Y50" s="15"/>
      <c r="Z50" s="15"/>
      <c r="AA50" s="16"/>
      <c r="AC50"/>
      <c r="AD50" s="2"/>
    </row>
    <row r="51" spans="9:30" ht="12.5" x14ac:dyDescent="0.25">
      <c r="I51" s="11"/>
      <c r="P51" s="11"/>
      <c r="Q51" s="11"/>
      <c r="R51" s="11"/>
      <c r="S51" s="11"/>
      <c r="T51" s="11"/>
      <c r="U51" s="11"/>
      <c r="V51" s="5"/>
      <c r="W51" s="5"/>
      <c r="X51" s="15"/>
      <c r="Y51" s="15"/>
      <c r="Z51" s="15"/>
      <c r="AA51" s="16"/>
      <c r="AC51"/>
      <c r="AD51" s="2"/>
    </row>
    <row r="52" spans="9:30" ht="12.5" x14ac:dyDescent="0.25">
      <c r="I52" s="12"/>
      <c r="P52" s="12"/>
      <c r="Q52" s="11"/>
      <c r="R52" s="11"/>
      <c r="S52" s="11"/>
      <c r="T52" s="11"/>
      <c r="U52" s="11"/>
      <c r="V52" s="5"/>
      <c r="W52" s="5"/>
      <c r="X52" s="15"/>
      <c r="Y52" s="15"/>
      <c r="Z52" s="15"/>
      <c r="AA52" s="16"/>
      <c r="AC52"/>
      <c r="AD52" s="2"/>
    </row>
    <row r="53" spans="9:30" ht="12.5" x14ac:dyDescent="0.25">
      <c r="I53" s="12"/>
      <c r="P53" s="12"/>
      <c r="Q53" s="11"/>
      <c r="R53" s="11"/>
      <c r="S53" s="11"/>
      <c r="T53" s="11"/>
      <c r="U53" s="11"/>
      <c r="V53" s="5"/>
      <c r="W53" s="5"/>
      <c r="X53" s="15"/>
      <c r="Y53" s="15"/>
      <c r="Z53" s="15"/>
      <c r="AA53" s="16"/>
      <c r="AC53"/>
      <c r="AD53" s="2"/>
    </row>
    <row r="54" spans="9:30" ht="12.5" x14ac:dyDescent="0.25">
      <c r="I54" s="12"/>
      <c r="P54" s="12"/>
      <c r="Q54" s="12"/>
      <c r="R54" s="12"/>
      <c r="S54" s="12"/>
      <c r="T54" s="12"/>
      <c r="U54" s="12"/>
      <c r="V54" s="5"/>
      <c r="W54" s="5"/>
      <c r="X54" s="15"/>
      <c r="Y54" s="15"/>
      <c r="Z54" s="15"/>
      <c r="AA54" s="16"/>
      <c r="AC54"/>
      <c r="AD54" s="2"/>
    </row>
    <row r="55" spans="9:30" ht="12.5" x14ac:dyDescent="0.25">
      <c r="I55" s="12"/>
      <c r="P55" s="12"/>
      <c r="Q55" s="12"/>
      <c r="R55" s="12"/>
      <c r="S55" s="12"/>
      <c r="T55" s="12"/>
      <c r="U55" s="12"/>
      <c r="V55" s="5"/>
      <c r="W55" s="5"/>
      <c r="X55" s="15"/>
      <c r="Y55" s="15"/>
      <c r="Z55" s="15"/>
      <c r="AA55" s="16"/>
      <c r="AC55"/>
      <c r="AD55" s="2"/>
    </row>
    <row r="56" spans="9:30" ht="12.5" x14ac:dyDescent="0.25">
      <c r="I56" s="11"/>
      <c r="P56" s="11"/>
      <c r="Q56" s="11"/>
      <c r="R56" s="11"/>
      <c r="S56" s="11"/>
      <c r="T56" s="11"/>
      <c r="U56" s="11"/>
      <c r="V56" s="5"/>
      <c r="W56" s="5"/>
      <c r="X56" s="15"/>
      <c r="Y56" s="15"/>
      <c r="Z56" s="15"/>
      <c r="AA56" s="16"/>
      <c r="AC56"/>
      <c r="AD56" s="2"/>
    </row>
    <row r="57" spans="9:30" ht="12.5" x14ac:dyDescent="0.25">
      <c r="I57" s="11"/>
      <c r="P57" s="11"/>
      <c r="Q57" s="11"/>
      <c r="R57" s="11"/>
      <c r="S57" s="11"/>
      <c r="T57" s="11"/>
      <c r="U57" s="11"/>
      <c r="V57" s="5"/>
      <c r="W57" s="5"/>
      <c r="X57" s="15"/>
      <c r="Y57" s="15"/>
      <c r="Z57" s="15"/>
      <c r="AA57" s="16"/>
      <c r="AC57"/>
      <c r="AD57" s="2"/>
    </row>
    <row r="58" spans="9:30" ht="12.5" x14ac:dyDescent="0.25">
      <c r="I58" s="11"/>
      <c r="P58" s="11"/>
      <c r="Q58" s="11"/>
      <c r="R58" s="11"/>
      <c r="S58" s="11"/>
      <c r="T58" s="11"/>
      <c r="U58" s="11"/>
      <c r="V58" s="5"/>
      <c r="W58" s="5"/>
      <c r="X58" s="15"/>
      <c r="Y58" s="15"/>
      <c r="Z58" s="15"/>
      <c r="AA58" s="16"/>
      <c r="AC58"/>
      <c r="AD58" s="2"/>
    </row>
    <row r="59" spans="9:30" ht="12.5" x14ac:dyDescent="0.25">
      <c r="I59" s="13"/>
      <c r="P59" s="13"/>
      <c r="Q59" s="13"/>
      <c r="R59" s="13"/>
      <c r="S59" s="13"/>
      <c r="T59" s="13"/>
      <c r="U59" s="13"/>
      <c r="V59" s="5"/>
      <c r="W59" s="5"/>
      <c r="X59" s="15"/>
      <c r="Y59" s="15"/>
      <c r="Z59" s="15"/>
      <c r="AA59" s="16"/>
      <c r="AC59"/>
      <c r="AD59" s="2"/>
    </row>
    <row r="60" spans="9:30" ht="12.5" x14ac:dyDescent="0.25">
      <c r="V60" s="5"/>
      <c r="W60" s="5"/>
      <c r="X60" s="15"/>
      <c r="Y60" s="15"/>
      <c r="Z60" s="15"/>
      <c r="AA60" s="16"/>
      <c r="AC60"/>
      <c r="AD60" s="2"/>
    </row>
    <row r="61" spans="9:30" ht="12.5" x14ac:dyDescent="0.25">
      <c r="V61" s="5"/>
      <c r="W61" s="5"/>
      <c r="X61" s="15"/>
      <c r="Y61" s="15"/>
      <c r="Z61" s="15"/>
      <c r="AA61" s="16"/>
      <c r="AC61"/>
      <c r="AD61" s="2"/>
    </row>
    <row r="62" spans="9:30" ht="12.5" x14ac:dyDescent="0.25">
      <c r="V62" s="5"/>
      <c r="W62" s="5"/>
      <c r="X62" s="15"/>
      <c r="Y62" s="15"/>
      <c r="Z62" s="15"/>
      <c r="AA62" s="16"/>
      <c r="AC62"/>
      <c r="AD62" s="2"/>
    </row>
    <row r="63" spans="9:30" ht="12.5" x14ac:dyDescent="0.25">
      <c r="V63" s="5"/>
      <c r="W63" s="5"/>
      <c r="X63" s="15"/>
      <c r="Y63" s="15"/>
      <c r="Z63" s="15"/>
      <c r="AA63" s="16"/>
      <c r="AC63"/>
      <c r="AD63" s="2"/>
    </row>
    <row r="64" spans="9:30" ht="12.5" x14ac:dyDescent="0.25">
      <c r="V64" s="5"/>
      <c r="W64" s="5"/>
      <c r="X64" s="15"/>
      <c r="Y64" s="15"/>
      <c r="Z64" s="15"/>
      <c r="AA64" s="16"/>
      <c r="AC64"/>
      <c r="AD64" s="2"/>
    </row>
    <row r="65" spans="22:30" ht="12.5" x14ac:dyDescent="0.25">
      <c r="V65" s="5"/>
      <c r="W65" s="5"/>
      <c r="X65" s="15"/>
      <c r="Y65" s="15"/>
      <c r="Z65" s="15"/>
      <c r="AA65" s="16"/>
      <c r="AC65"/>
      <c r="AD65" s="2"/>
    </row>
    <row r="66" spans="22:30" ht="12.5" x14ac:dyDescent="0.25">
      <c r="V66" s="5"/>
      <c r="W66" s="5"/>
      <c r="X66" s="15"/>
      <c r="Y66" s="15"/>
      <c r="Z66" s="15"/>
      <c r="AA66" s="16"/>
      <c r="AC66"/>
      <c r="AD66" s="2"/>
    </row>
    <row r="67" spans="22:30" ht="12.5" x14ac:dyDescent="0.25">
      <c r="V67" s="5"/>
      <c r="W67" s="5"/>
      <c r="X67" s="15"/>
      <c r="Y67" s="15"/>
      <c r="Z67" s="15"/>
      <c r="AA67" s="16"/>
      <c r="AC67"/>
      <c r="AD67" s="2"/>
    </row>
    <row r="68" spans="22:30" ht="12.5" x14ac:dyDescent="0.25">
      <c r="V68" s="5"/>
      <c r="W68" s="5"/>
      <c r="X68" s="15"/>
      <c r="Y68" s="15"/>
      <c r="Z68" s="15"/>
      <c r="AA68" s="16"/>
      <c r="AC68"/>
      <c r="AD68" s="2"/>
    </row>
    <row r="69" spans="22:30" ht="12.5" x14ac:dyDescent="0.25">
      <c r="V69" s="5"/>
      <c r="W69" s="5"/>
      <c r="X69" s="15"/>
      <c r="Y69" s="15"/>
      <c r="Z69" s="15"/>
      <c r="AA69" s="16"/>
      <c r="AC69"/>
      <c r="AD69" s="2"/>
    </row>
    <row r="70" spans="22:30" ht="12.5" x14ac:dyDescent="0.25">
      <c r="V70" s="5"/>
      <c r="W70" s="5"/>
      <c r="X70" s="15"/>
      <c r="Y70" s="15"/>
      <c r="Z70" s="15"/>
      <c r="AA70" s="16"/>
      <c r="AC70"/>
      <c r="AD70" s="2"/>
    </row>
    <row r="71" spans="22:30" ht="12.5" x14ac:dyDescent="0.25">
      <c r="V71" s="5"/>
      <c r="W71" s="5"/>
      <c r="X71" s="15"/>
      <c r="Y71" s="15"/>
      <c r="Z71" s="15"/>
      <c r="AA71" s="16"/>
      <c r="AC71"/>
      <c r="AD71" s="2"/>
    </row>
    <row r="72" spans="22:30" ht="12.5" x14ac:dyDescent="0.25">
      <c r="V72" s="5"/>
      <c r="W72" s="5"/>
      <c r="X72" s="15"/>
      <c r="Y72" s="15"/>
      <c r="Z72" s="15"/>
      <c r="AA72" s="16"/>
      <c r="AC72"/>
      <c r="AD72" s="2"/>
    </row>
    <row r="73" spans="22:30" ht="12.5" x14ac:dyDescent="0.25">
      <c r="V73" s="5"/>
      <c r="W73" s="5"/>
      <c r="X73" s="15"/>
      <c r="Y73" s="15"/>
      <c r="Z73" s="15"/>
      <c r="AA73" s="16"/>
      <c r="AC73"/>
      <c r="AD73" s="2"/>
    </row>
    <row r="74" spans="22:30" ht="12.5" x14ac:dyDescent="0.25">
      <c r="V74" s="5"/>
      <c r="W74" s="5"/>
      <c r="X74" s="15"/>
      <c r="Y74" s="15"/>
      <c r="Z74" s="15"/>
      <c r="AA74" s="16"/>
      <c r="AC74"/>
      <c r="AD74" s="2"/>
    </row>
    <row r="75" spans="22:30" ht="12.5" x14ac:dyDescent="0.25">
      <c r="V75" s="5"/>
      <c r="W75" s="5"/>
      <c r="X75" s="15"/>
      <c r="Y75" s="15"/>
      <c r="Z75" s="15"/>
      <c r="AA75" s="16"/>
      <c r="AC75"/>
      <c r="AD75" s="2"/>
    </row>
    <row r="76" spans="22:30" ht="12.5" x14ac:dyDescent="0.25">
      <c r="V76" s="5"/>
      <c r="W76" s="5"/>
      <c r="X76" s="15"/>
      <c r="Y76" s="15"/>
      <c r="Z76" s="15"/>
      <c r="AA76" s="16"/>
      <c r="AC76"/>
      <c r="AD76" s="2"/>
    </row>
    <row r="77" spans="22:30" ht="12.5" x14ac:dyDescent="0.25">
      <c r="V77" s="5"/>
      <c r="W77" s="5"/>
      <c r="X77" s="15"/>
      <c r="Y77" s="15"/>
      <c r="Z77" s="15"/>
      <c r="AA77" s="16"/>
      <c r="AC77"/>
      <c r="AD77" s="2"/>
    </row>
    <row r="78" spans="22:30" ht="12.5" x14ac:dyDescent="0.25">
      <c r="V78" s="5"/>
      <c r="W78" s="5"/>
      <c r="X78" s="15"/>
      <c r="Y78" s="15"/>
      <c r="Z78" s="15"/>
      <c r="AA78" s="16"/>
      <c r="AC78"/>
      <c r="AD78" s="2"/>
    </row>
    <row r="79" spans="22:30" ht="12.5" x14ac:dyDescent="0.25">
      <c r="V79" s="5"/>
      <c r="W79" s="5"/>
      <c r="X79" s="15"/>
      <c r="Y79" s="15"/>
      <c r="Z79" s="15"/>
      <c r="AA79" s="16"/>
      <c r="AC79"/>
      <c r="AD79" s="2"/>
    </row>
    <row r="80" spans="22:30" ht="12.5" x14ac:dyDescent="0.25">
      <c r="V80" s="5"/>
      <c r="W80" s="5"/>
      <c r="X80" s="15"/>
      <c r="Y80" s="15"/>
      <c r="Z80" s="15"/>
      <c r="AA80" s="16"/>
      <c r="AC80"/>
      <c r="AD80" s="2"/>
    </row>
    <row r="81" spans="9:30" ht="12.5" x14ac:dyDescent="0.25">
      <c r="V81" s="5"/>
      <c r="W81" s="5"/>
      <c r="X81" s="15"/>
      <c r="Y81" s="15"/>
      <c r="Z81" s="15"/>
      <c r="AA81" s="16"/>
      <c r="AC81"/>
      <c r="AD81" s="2"/>
    </row>
    <row r="82" spans="9:30" ht="12.5" x14ac:dyDescent="0.25">
      <c r="V82" s="5"/>
      <c r="W82" s="5"/>
      <c r="X82" s="15"/>
      <c r="Y82" s="15"/>
      <c r="Z82" s="15"/>
      <c r="AA82" s="16"/>
      <c r="AC82"/>
      <c r="AD82" s="2"/>
    </row>
    <row r="83" spans="9:30" ht="12.5" x14ac:dyDescent="0.25">
      <c r="V83" s="5"/>
      <c r="W83" s="5"/>
      <c r="X83" s="15"/>
      <c r="Y83" s="15"/>
      <c r="Z83" s="15"/>
      <c r="AA83" s="16"/>
      <c r="AC83"/>
      <c r="AD83" s="2"/>
    </row>
    <row r="84" spans="9:30" ht="12.5" x14ac:dyDescent="0.25">
      <c r="V84" s="5"/>
      <c r="W84" s="5"/>
      <c r="X84" s="15"/>
      <c r="Y84" s="15"/>
      <c r="Z84" s="15"/>
      <c r="AA84" s="16"/>
      <c r="AC84"/>
      <c r="AD84" s="2"/>
    </row>
    <row r="85" spans="9:30" ht="12.5" x14ac:dyDescent="0.25">
      <c r="V85" s="5"/>
      <c r="W85" s="5"/>
      <c r="X85" s="15"/>
      <c r="Y85" s="15"/>
      <c r="Z85" s="15"/>
      <c r="AA85" s="16"/>
      <c r="AC85"/>
      <c r="AD85" s="2"/>
    </row>
    <row r="86" spans="9:30" ht="12.5" x14ac:dyDescent="0.25">
      <c r="V86" s="5"/>
      <c r="W86" s="5"/>
      <c r="X86" s="15"/>
      <c r="Y86" s="15"/>
      <c r="Z86" s="15"/>
      <c r="AA86" s="16"/>
      <c r="AC86"/>
      <c r="AD86" s="2"/>
    </row>
    <row r="87" spans="9:30" ht="12.5" x14ac:dyDescent="0.25">
      <c r="V87" s="5"/>
      <c r="W87" s="5"/>
      <c r="X87" s="15"/>
      <c r="Y87" s="15"/>
      <c r="Z87" s="15"/>
      <c r="AA87" s="16"/>
      <c r="AC87"/>
      <c r="AD87" s="2"/>
    </row>
    <row r="88" spans="9:30" ht="12.5" x14ac:dyDescent="0.25">
      <c r="V88" s="5"/>
      <c r="W88" s="5"/>
      <c r="X88" s="15"/>
      <c r="Y88" s="15"/>
      <c r="Z88" s="15"/>
      <c r="AA88" s="16"/>
      <c r="AC88"/>
      <c r="AD88" s="2"/>
    </row>
    <row r="89" spans="9:30" ht="12.5" x14ac:dyDescent="0.25">
      <c r="V89" s="5"/>
      <c r="W89" s="5"/>
      <c r="X89" s="15"/>
      <c r="Y89" s="15"/>
      <c r="Z89" s="15"/>
      <c r="AA89" s="16"/>
      <c r="AC89"/>
      <c r="AD89" s="2"/>
    </row>
    <row r="90" spans="9:30" ht="12.5" x14ac:dyDescent="0.25">
      <c r="V90" s="5"/>
      <c r="W90" s="5"/>
      <c r="X90" s="15"/>
      <c r="Y90" s="15"/>
      <c r="Z90" s="15"/>
      <c r="AA90" s="16"/>
      <c r="AC90"/>
      <c r="AD90" s="2"/>
    </row>
    <row r="91" spans="9:30" ht="12.5" x14ac:dyDescent="0.25">
      <c r="V91" s="5"/>
      <c r="W91" s="5"/>
      <c r="X91" s="15"/>
      <c r="Y91" s="15"/>
      <c r="Z91" s="15"/>
      <c r="AA91" s="16"/>
      <c r="AC91"/>
      <c r="AD91" s="2"/>
    </row>
    <row r="92" spans="9:30" ht="12.5" x14ac:dyDescent="0.25">
      <c r="V92" s="5"/>
      <c r="W92" s="5"/>
      <c r="X92" s="15"/>
      <c r="Y92" s="15"/>
      <c r="Z92" s="15"/>
      <c r="AA92" s="16"/>
      <c r="AC92"/>
      <c r="AD92" s="2"/>
    </row>
    <row r="93" spans="9:30" ht="12.5" x14ac:dyDescent="0.25">
      <c r="I93" s="5"/>
      <c r="P93" s="5"/>
      <c r="Q93" s="5"/>
      <c r="R93" s="5"/>
      <c r="S93" s="5"/>
      <c r="T93" s="5"/>
      <c r="U93" s="5"/>
      <c r="V93" s="5"/>
      <c r="W93" s="5"/>
      <c r="X93" s="15"/>
      <c r="Y93" s="15"/>
      <c r="Z93" s="15"/>
      <c r="AA93" s="16"/>
      <c r="AC93"/>
      <c r="AD93" s="2"/>
    </row>
    <row r="94" spans="9:30" ht="12.5" x14ac:dyDescent="0.25">
      <c r="I94" s="5"/>
      <c r="P94" s="5"/>
      <c r="Q94" s="5"/>
      <c r="R94" s="5"/>
      <c r="S94" s="5"/>
      <c r="T94" s="5"/>
      <c r="U94" s="5"/>
      <c r="V94" s="5"/>
      <c r="W94" s="5"/>
      <c r="X94" s="15"/>
      <c r="Y94" s="15"/>
      <c r="Z94" s="15"/>
      <c r="AA94" s="16"/>
      <c r="AC94"/>
      <c r="AD94" s="2"/>
    </row>
    <row r="95" spans="9:30" x14ac:dyDescent="0.25">
      <c r="I95" s="9"/>
      <c r="P95" s="9"/>
      <c r="Q95" s="9"/>
      <c r="R95" s="9"/>
      <c r="S95" s="9"/>
      <c r="T95" s="9"/>
      <c r="U95" s="9"/>
      <c r="V95" s="5"/>
      <c r="W95" s="5"/>
      <c r="X95" s="15"/>
      <c r="Y95" s="15"/>
      <c r="Z95" s="15"/>
      <c r="AA95" s="16"/>
    </row>
    <row r="96" spans="9:30" x14ac:dyDescent="0.25">
      <c r="I96" s="9"/>
      <c r="P96" s="9"/>
      <c r="Q96" s="9"/>
      <c r="R96" s="9"/>
      <c r="S96" s="9"/>
      <c r="T96" s="9"/>
      <c r="U96" s="9"/>
      <c r="V96" s="9"/>
      <c r="W96" s="9"/>
    </row>
  </sheetData>
  <mergeCells count="7">
    <mergeCell ref="C2:H2"/>
    <mergeCell ref="Q24:W25"/>
    <mergeCell ref="J3:O3"/>
    <mergeCell ref="Q3:V3"/>
    <mergeCell ref="D13:H13"/>
    <mergeCell ref="C11:H12"/>
    <mergeCell ref="C3:H3"/>
  </mergeCells>
  <phoneticPr fontId="2"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6"/>
  <sheetViews>
    <sheetView topLeftCell="B1" zoomScale="85" zoomScaleNormal="85" workbookViewId="0">
      <selection activeCell="C2" sqref="C2:H2"/>
    </sheetView>
  </sheetViews>
  <sheetFormatPr defaultColWidth="9.08984375" defaultRowHeight="11.5" x14ac:dyDescent="0.25"/>
  <cols>
    <col min="1" max="1" width="2.453125" style="1" customWidth="1"/>
    <col min="2" max="2" width="2.54296875" style="1" customWidth="1"/>
    <col min="3" max="3" width="14.54296875" style="1" customWidth="1"/>
    <col min="4" max="4" width="10" style="1" bestFit="1" customWidth="1"/>
    <col min="5" max="5" width="10.90625" style="1" bestFit="1" customWidth="1"/>
    <col min="6" max="6" width="10" style="1" bestFit="1" customWidth="1"/>
    <col min="7" max="8" width="10" style="1" customWidth="1"/>
    <col min="9" max="9" width="4.08984375" style="1" customWidth="1"/>
    <col min="10" max="15" width="8.6328125" style="1" customWidth="1"/>
    <col min="16" max="16" width="2.54296875" style="1" customWidth="1"/>
    <col min="17" max="17" width="18.36328125" style="1" customWidth="1"/>
    <col min="18" max="22" width="9.08984375" style="1"/>
    <col min="23" max="23" width="3.54296875" style="1" customWidth="1"/>
    <col min="24" max="24" width="15.90625" style="14" bestFit="1" customWidth="1"/>
    <col min="25" max="26" width="6.54296875" style="14" bestFit="1" customWidth="1"/>
    <col min="27" max="27" width="7.90625" style="14" bestFit="1" customWidth="1"/>
    <col min="28" max="28" width="8" style="14" bestFit="1" customWidth="1"/>
    <col min="29" max="16384" width="9.08984375" style="1"/>
  </cols>
  <sheetData>
    <row r="2" spans="2:31" x14ac:dyDescent="0.25">
      <c r="C2" s="64" t="s">
        <v>23</v>
      </c>
      <c r="D2" s="64"/>
      <c r="E2" s="64"/>
      <c r="F2" s="64"/>
      <c r="G2" s="64"/>
      <c r="H2" s="64"/>
    </row>
    <row r="3" spans="2:31" ht="29.25" customHeight="1" x14ac:dyDescent="0.3">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5">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5" x14ac:dyDescent="0.25">
      <c r="C5" s="40" t="s">
        <v>12</v>
      </c>
      <c r="D5" s="39">
        <f>MAX(0,K5:K35)</f>
        <v>19788</v>
      </c>
      <c r="E5" s="39">
        <f>MAX(0,L5:L35)</f>
        <v>9145.3969400000005</v>
      </c>
      <c r="F5" s="39">
        <f>MAX(0,M5:M35)</f>
        <v>6623</v>
      </c>
      <c r="G5" s="39">
        <f>MAX(0,N5:N35)</f>
        <v>1268</v>
      </c>
      <c r="H5" s="39">
        <f>MAX(0,O5:O35)</f>
        <v>4799</v>
      </c>
      <c r="I5" s="1">
        <v>1</v>
      </c>
      <c r="J5" s="42">
        <v>1</v>
      </c>
      <c r="K5" s="34">
        <v>19788</v>
      </c>
      <c r="L5" s="34">
        <v>9145.3969400000005</v>
      </c>
      <c r="M5" s="32">
        <v>6623</v>
      </c>
      <c r="N5" s="32">
        <v>1268</v>
      </c>
      <c r="O5" s="33">
        <v>4799</v>
      </c>
      <c r="AC5"/>
      <c r="AD5" s="2"/>
      <c r="AE5" s="6"/>
    </row>
    <row r="6" spans="2:31" ht="12.5" x14ac:dyDescent="0.25">
      <c r="B6" s="41"/>
      <c r="C6" s="40" t="s">
        <v>13</v>
      </c>
      <c r="D6" s="39">
        <f>MAX(0,-MIN(K5:K35))</f>
        <v>39222</v>
      </c>
      <c r="E6" s="39">
        <f>MAX(0,-MIN(L5:L35))</f>
        <v>1111.10331</v>
      </c>
      <c r="F6" s="39">
        <f>MAX(0,-MIN(M5:M35))</f>
        <v>10302</v>
      </c>
      <c r="G6" s="39">
        <f>MAX(0,-MIN(N5:N35))</f>
        <v>9438</v>
      </c>
      <c r="H6" s="39">
        <f>MAX(0,-MIN(O5:O35))</f>
        <v>9387</v>
      </c>
      <c r="I6" s="1">
        <v>2</v>
      </c>
      <c r="J6" s="43">
        <v>1</v>
      </c>
      <c r="K6" s="34">
        <v>7588</v>
      </c>
      <c r="L6" s="18">
        <v>5392.6411799999996</v>
      </c>
      <c r="M6" s="18">
        <v>3700</v>
      </c>
      <c r="N6" s="18">
        <v>299</v>
      </c>
      <c r="O6" s="35">
        <v>3428</v>
      </c>
      <c r="AC6"/>
      <c r="AD6" s="2"/>
    </row>
    <row r="7" spans="2:31" ht="12.5" x14ac:dyDescent="0.25">
      <c r="I7" s="1">
        <v>3</v>
      </c>
      <c r="J7" s="43">
        <v>1</v>
      </c>
      <c r="K7" s="34">
        <v>5484</v>
      </c>
      <c r="L7" s="18">
        <v>4465.2936300000001</v>
      </c>
      <c r="M7" s="18">
        <v>2874</v>
      </c>
      <c r="N7" s="18">
        <v>235</v>
      </c>
      <c r="O7" s="35">
        <v>2557</v>
      </c>
      <c r="W7" s="5"/>
      <c r="AC7"/>
      <c r="AD7" s="2"/>
    </row>
    <row r="8" spans="2:31" ht="12.5" x14ac:dyDescent="0.25">
      <c r="I8" s="1">
        <v>4</v>
      </c>
      <c r="J8" s="43">
        <v>1</v>
      </c>
      <c r="K8" s="34">
        <v>4454</v>
      </c>
      <c r="L8" s="18">
        <v>4168.0690199999999</v>
      </c>
      <c r="M8" s="18">
        <v>2726</v>
      </c>
      <c r="N8" s="18">
        <v>101</v>
      </c>
      <c r="O8" s="35">
        <v>1999</v>
      </c>
      <c r="W8" s="5"/>
      <c r="AC8"/>
      <c r="AD8" s="2"/>
    </row>
    <row r="9" spans="2:31" ht="12.5" x14ac:dyDescent="0.25">
      <c r="I9" s="1">
        <v>5</v>
      </c>
      <c r="J9" s="43">
        <v>1</v>
      </c>
      <c r="K9" s="34">
        <v>3273</v>
      </c>
      <c r="L9" s="18">
        <v>4009.2135499999999</v>
      </c>
      <c r="M9" s="18">
        <v>2351</v>
      </c>
      <c r="N9" s="18">
        <v>84</v>
      </c>
      <c r="O9" s="35">
        <v>1600</v>
      </c>
      <c r="W9" s="5"/>
      <c r="AC9"/>
      <c r="AD9" s="2"/>
    </row>
    <row r="10" spans="2:31" ht="12.5" x14ac:dyDescent="0.25">
      <c r="I10" s="1">
        <v>6</v>
      </c>
      <c r="J10" s="43">
        <v>1</v>
      </c>
      <c r="K10" s="34">
        <v>2344</v>
      </c>
      <c r="L10" s="18">
        <v>3880.6605800000002</v>
      </c>
      <c r="M10" s="18">
        <v>2188</v>
      </c>
      <c r="N10" s="18">
        <v>71</v>
      </c>
      <c r="O10" s="35">
        <v>1252</v>
      </c>
      <c r="W10" s="5"/>
      <c r="AC10"/>
      <c r="AD10" s="2"/>
    </row>
    <row r="11" spans="2:31" ht="12.75" customHeight="1" x14ac:dyDescent="0.25">
      <c r="C11" s="64" t="s">
        <v>17</v>
      </c>
      <c r="D11" s="64"/>
      <c r="E11" s="64"/>
      <c r="F11" s="64"/>
      <c r="G11" s="64"/>
      <c r="H11" s="64"/>
      <c r="I11" s="1">
        <v>7</v>
      </c>
      <c r="J11" s="43">
        <v>1</v>
      </c>
      <c r="K11" s="34">
        <v>1784</v>
      </c>
      <c r="L11" s="18">
        <v>3538.0748100000001</v>
      </c>
      <c r="M11" s="18">
        <v>1953</v>
      </c>
      <c r="N11" s="18">
        <v>61</v>
      </c>
      <c r="O11" s="35">
        <v>1029</v>
      </c>
      <c r="W11" s="5"/>
      <c r="AC11"/>
      <c r="AD11" s="2"/>
    </row>
    <row r="12" spans="2:31" ht="12.75" customHeight="1" x14ac:dyDescent="0.25">
      <c r="C12" s="64"/>
      <c r="D12" s="64"/>
      <c r="E12" s="64"/>
      <c r="F12" s="64"/>
      <c r="G12" s="64"/>
      <c r="H12" s="64"/>
      <c r="I12" s="1">
        <v>8</v>
      </c>
      <c r="J12" s="43">
        <v>1</v>
      </c>
      <c r="K12" s="34">
        <v>1127</v>
      </c>
      <c r="L12" s="18">
        <v>3287.3004000000001</v>
      </c>
      <c r="M12" s="18">
        <v>1772</v>
      </c>
      <c r="N12" s="18">
        <v>54</v>
      </c>
      <c r="O12" s="35">
        <v>711</v>
      </c>
      <c r="W12" s="5"/>
      <c r="AC12"/>
      <c r="AD12" s="2"/>
    </row>
    <row r="13" spans="2:31" ht="12.5" x14ac:dyDescent="0.25">
      <c r="C13" s="4"/>
      <c r="D13" s="65" t="s">
        <v>10</v>
      </c>
      <c r="E13" s="66"/>
      <c r="F13" s="66"/>
      <c r="G13" s="66"/>
      <c r="H13" s="66"/>
      <c r="I13" s="1">
        <v>9</v>
      </c>
      <c r="J13" s="43">
        <v>1</v>
      </c>
      <c r="K13" s="34">
        <v>590</v>
      </c>
      <c r="L13" s="18">
        <v>3129.5202300000001</v>
      </c>
      <c r="M13" s="18">
        <v>1586</v>
      </c>
      <c r="N13" s="18">
        <v>48</v>
      </c>
      <c r="O13" s="35">
        <v>594</v>
      </c>
      <c r="W13" s="5"/>
      <c r="AC13"/>
      <c r="AD13" s="2"/>
    </row>
    <row r="14" spans="2:31" ht="12.75" customHeight="1" x14ac:dyDescent="0.25">
      <c r="C14" s="19"/>
      <c r="D14" s="50" t="s">
        <v>7</v>
      </c>
      <c r="E14" s="51" t="s">
        <v>5</v>
      </c>
      <c r="F14" s="51" t="s">
        <v>6</v>
      </c>
      <c r="G14" s="51" t="s">
        <v>15</v>
      </c>
      <c r="H14" s="52" t="s">
        <v>14</v>
      </c>
      <c r="I14" s="1">
        <v>10</v>
      </c>
      <c r="J14" s="43">
        <v>1</v>
      </c>
      <c r="K14" s="34">
        <v>-181</v>
      </c>
      <c r="L14" s="18">
        <v>2558.29754</v>
      </c>
      <c r="M14" s="18">
        <v>1417</v>
      </c>
      <c r="N14" s="18">
        <v>36</v>
      </c>
      <c r="O14" s="35">
        <v>217</v>
      </c>
      <c r="W14" s="5"/>
      <c r="AC14"/>
      <c r="AD14" s="2"/>
    </row>
    <row r="15" spans="2:31" ht="12.75" customHeight="1" x14ac:dyDescent="0.25">
      <c r="C15" s="57" t="s">
        <v>0</v>
      </c>
      <c r="D15" s="31">
        <f>MAX(K5:K35)</f>
        <v>19788</v>
      </c>
      <c r="E15" s="32">
        <f t="shared" ref="E15:H15" si="0">MAX(L5:L35)</f>
        <v>9145.3969400000005</v>
      </c>
      <c r="F15" s="32">
        <f t="shared" si="0"/>
        <v>6623</v>
      </c>
      <c r="G15" s="32">
        <f t="shared" si="0"/>
        <v>1268</v>
      </c>
      <c r="H15" s="33">
        <f t="shared" si="0"/>
        <v>4799</v>
      </c>
      <c r="I15" s="1">
        <v>11</v>
      </c>
      <c r="J15" s="43">
        <v>1</v>
      </c>
      <c r="K15" s="34">
        <v>-590</v>
      </c>
      <c r="L15" s="18">
        <v>2282.0648099999999</v>
      </c>
      <c r="M15" s="18">
        <v>1239</v>
      </c>
      <c r="N15" s="18">
        <v>28</v>
      </c>
      <c r="O15" s="35">
        <v>107</v>
      </c>
      <c r="W15" s="8"/>
      <c r="AC15"/>
      <c r="AD15" s="2"/>
    </row>
    <row r="16" spans="2:31" ht="12.5" x14ac:dyDescent="0.25">
      <c r="C16" s="58">
        <v>0.95</v>
      </c>
      <c r="D16" s="34">
        <f>PERCENTILE(K5:K35, 0.95)</f>
        <v>6536</v>
      </c>
      <c r="E16" s="18">
        <f t="shared" ref="E16:H16" si="1">PERCENTILE(L5:L35, 0.95)</f>
        <v>4928.9674049999994</v>
      </c>
      <c r="F16" s="18">
        <f t="shared" si="1"/>
        <v>3287</v>
      </c>
      <c r="G16" s="18">
        <f t="shared" si="1"/>
        <v>267</v>
      </c>
      <c r="H16" s="35">
        <f t="shared" si="1"/>
        <v>2992.5</v>
      </c>
      <c r="I16" s="1">
        <v>12</v>
      </c>
      <c r="J16" s="43">
        <v>1</v>
      </c>
      <c r="K16" s="34">
        <v>-1212</v>
      </c>
      <c r="L16" s="18">
        <v>2157.0472300000001</v>
      </c>
      <c r="M16" s="18">
        <v>1060</v>
      </c>
      <c r="N16" s="18">
        <v>20</v>
      </c>
      <c r="O16" s="35">
        <v>6</v>
      </c>
      <c r="W16" s="8"/>
      <c r="AC16"/>
      <c r="AD16" s="2"/>
    </row>
    <row r="17" spans="2:30" ht="12.5" x14ac:dyDescent="0.25">
      <c r="C17" s="59">
        <v>0.75</v>
      </c>
      <c r="D17" s="34">
        <f>PERCENTILE(K5:K35, 0.75)</f>
        <v>858.5</v>
      </c>
      <c r="E17" s="18">
        <f t="shared" ref="E17:H17" si="2">PERCENTILE(L5:L35, 0.75)</f>
        <v>3208.4103150000001</v>
      </c>
      <c r="F17" s="18">
        <f t="shared" si="2"/>
        <v>1679</v>
      </c>
      <c r="G17" s="18">
        <f t="shared" si="2"/>
        <v>51</v>
      </c>
      <c r="H17" s="35">
        <f t="shared" si="2"/>
        <v>652.5</v>
      </c>
      <c r="I17" s="1">
        <v>13</v>
      </c>
      <c r="J17" s="43">
        <v>1</v>
      </c>
      <c r="K17" s="34">
        <v>-1996</v>
      </c>
      <c r="L17" s="18">
        <v>2071.08797</v>
      </c>
      <c r="M17" s="18">
        <v>825</v>
      </c>
      <c r="N17" s="18">
        <v>-38</v>
      </c>
      <c r="O17" s="35">
        <v>-233</v>
      </c>
      <c r="W17" s="5"/>
      <c r="AC17"/>
      <c r="AD17" s="2"/>
    </row>
    <row r="18" spans="2:30" ht="12.5" x14ac:dyDescent="0.25">
      <c r="C18" s="59">
        <v>0.5</v>
      </c>
      <c r="D18" s="34">
        <f>PERCENTILE(K5:K35, 0.5)</f>
        <v>-3816</v>
      </c>
      <c r="E18" s="18">
        <f t="shared" ref="E18:H18" si="3">PERCENTILE(L5:L35, 0.5)</f>
        <v>1654.4023500000001</v>
      </c>
      <c r="F18" s="18">
        <f t="shared" si="3"/>
        <v>311</v>
      </c>
      <c r="G18" s="18">
        <f t="shared" si="3"/>
        <v>-151</v>
      </c>
      <c r="H18" s="35">
        <f t="shared" si="3"/>
        <v>-928</v>
      </c>
      <c r="I18" s="1">
        <v>14</v>
      </c>
      <c r="J18" s="43">
        <v>1</v>
      </c>
      <c r="K18" s="34">
        <v>-2453</v>
      </c>
      <c r="L18" s="18">
        <v>1927.49288</v>
      </c>
      <c r="M18" s="18">
        <v>627</v>
      </c>
      <c r="N18" s="18">
        <v>-63</v>
      </c>
      <c r="O18" s="35">
        <v>-558</v>
      </c>
      <c r="W18" s="5"/>
      <c r="AC18"/>
      <c r="AD18" s="2"/>
    </row>
    <row r="19" spans="2:30" ht="12.5" x14ac:dyDescent="0.25">
      <c r="C19" s="59">
        <v>0.25</v>
      </c>
      <c r="D19" s="34">
        <f>PERCENTILE(K5:K35, 0.25)</f>
        <v>-7412.5</v>
      </c>
      <c r="E19" s="18">
        <f t="shared" ref="E19:H19" si="4">PERCENTILE(L5:L35, 0.25)</f>
        <v>763.92630000000008</v>
      </c>
      <c r="F19" s="18">
        <f t="shared" si="4"/>
        <v>-1615.5</v>
      </c>
      <c r="G19" s="18">
        <f t="shared" si="4"/>
        <v>-867.5</v>
      </c>
      <c r="H19" s="35">
        <f t="shared" si="4"/>
        <v>-2415</v>
      </c>
      <c r="I19" s="1">
        <v>15</v>
      </c>
      <c r="J19" s="43">
        <v>1</v>
      </c>
      <c r="K19" s="34">
        <v>-2865</v>
      </c>
      <c r="L19" s="18">
        <v>1792.9997900000001</v>
      </c>
      <c r="M19" s="18">
        <v>509</v>
      </c>
      <c r="N19" s="18">
        <v>-84</v>
      </c>
      <c r="O19" s="35">
        <v>-757</v>
      </c>
      <c r="P19" s="4"/>
      <c r="W19" s="5"/>
      <c r="AC19"/>
      <c r="AD19" s="2"/>
    </row>
    <row r="20" spans="2:30" ht="12.5" x14ac:dyDescent="0.25">
      <c r="C20" s="58">
        <v>0.05</v>
      </c>
      <c r="D20" s="34">
        <f>PERCENTILE(K5:K35, 0.05)</f>
        <v>-16026.5</v>
      </c>
      <c r="E20" s="18">
        <f t="shared" ref="E20:H20" si="5">PERCENTILE(L5:L35, 0.05)</f>
        <v>125.98456499999999</v>
      </c>
      <c r="F20" s="18">
        <f t="shared" si="5"/>
        <v>-3293.5</v>
      </c>
      <c r="G20" s="18">
        <f t="shared" si="5"/>
        <v>-2644</v>
      </c>
      <c r="H20" s="35">
        <f t="shared" si="5"/>
        <v>-4718</v>
      </c>
      <c r="I20" s="1">
        <v>16</v>
      </c>
      <c r="J20" s="43">
        <v>1</v>
      </c>
      <c r="K20" s="34">
        <v>-3816</v>
      </c>
      <c r="L20" s="18">
        <v>1654.4023500000001</v>
      </c>
      <c r="M20" s="18">
        <v>311</v>
      </c>
      <c r="N20" s="18">
        <v>-151</v>
      </c>
      <c r="O20" s="35">
        <v>-928</v>
      </c>
      <c r="P20" s="4"/>
      <c r="W20" s="5"/>
      <c r="AC20"/>
      <c r="AD20" s="2"/>
    </row>
    <row r="21" spans="2:30" ht="12.5" x14ac:dyDescent="0.25">
      <c r="C21" s="60" t="s">
        <v>3</v>
      </c>
      <c r="D21" s="36">
        <f>MIN(K5:K35)</f>
        <v>-39222</v>
      </c>
      <c r="E21" s="23">
        <f t="shared" ref="E21:H21" si="6">MIN(L5:L35)</f>
        <v>-1111.10331</v>
      </c>
      <c r="F21" s="23">
        <f t="shared" si="6"/>
        <v>-10302</v>
      </c>
      <c r="G21" s="23">
        <f t="shared" si="6"/>
        <v>-9438</v>
      </c>
      <c r="H21" s="37">
        <f t="shared" si="6"/>
        <v>-9387</v>
      </c>
      <c r="I21" s="1">
        <v>17</v>
      </c>
      <c r="J21" s="43">
        <v>1</v>
      </c>
      <c r="K21" s="34">
        <v>-3987</v>
      </c>
      <c r="L21" s="18">
        <v>1528.02206</v>
      </c>
      <c r="M21" s="18">
        <v>248</v>
      </c>
      <c r="N21" s="18">
        <v>-195</v>
      </c>
      <c r="O21" s="35">
        <v>-989</v>
      </c>
      <c r="P21" s="4"/>
      <c r="W21" s="5"/>
      <c r="AC21"/>
      <c r="AD21" s="2"/>
    </row>
    <row r="22" spans="2:30" ht="12.5" x14ac:dyDescent="0.25">
      <c r="C22" s="61" t="s">
        <v>1</v>
      </c>
      <c r="D22" s="31">
        <f>AVERAGE(K5:K35)</f>
        <v>-4141.322580645161</v>
      </c>
      <c r="E22" s="32">
        <f>AVERAGE(L5:L35)</f>
        <v>2118.44913</v>
      </c>
      <c r="F22" s="32">
        <f>AVERAGE(M5:M35)</f>
        <v>-21.741935483870968</v>
      </c>
      <c r="G22" s="32">
        <f>AVERAGE(N5:N35)</f>
        <v>-745.32258064516134</v>
      </c>
      <c r="H22" s="33">
        <f>AVERAGE(O5:O35)</f>
        <v>-971.77419354838707</v>
      </c>
      <c r="I22" s="1">
        <v>18</v>
      </c>
      <c r="J22" s="43">
        <v>1</v>
      </c>
      <c r="K22" s="34">
        <v>-4579</v>
      </c>
      <c r="L22" s="18">
        <v>1370.1233</v>
      </c>
      <c r="M22" s="18">
        <v>4</v>
      </c>
      <c r="N22" s="18">
        <v>-247</v>
      </c>
      <c r="O22" s="35">
        <v>-1155</v>
      </c>
      <c r="P22" s="4"/>
      <c r="W22" s="5"/>
      <c r="AC22"/>
      <c r="AD22" s="2"/>
    </row>
    <row r="23" spans="2:30" ht="12.5" x14ac:dyDescent="0.25">
      <c r="C23" s="24" t="s">
        <v>4</v>
      </c>
      <c r="D23" s="34">
        <f>STDEV(K5:K35)</f>
        <v>9744.30979388175</v>
      </c>
      <c r="E23" s="18">
        <f>STDEV(L5:L35)</f>
        <v>1987.2996809645772</v>
      </c>
      <c r="F23" s="18">
        <f>STDEV(M5:M35)</f>
        <v>2942.6178590697314</v>
      </c>
      <c r="G23" s="18">
        <f>STDEV(N5:N35)</f>
        <v>1827.394545741683</v>
      </c>
      <c r="H23" s="35">
        <f>STDEV(O5:O35)</f>
        <v>2759.9848152924974</v>
      </c>
      <c r="I23" s="1">
        <v>19</v>
      </c>
      <c r="J23" s="43">
        <v>1</v>
      </c>
      <c r="K23" s="34">
        <v>-5174</v>
      </c>
      <c r="L23" s="18">
        <v>1282.3902800000001</v>
      </c>
      <c r="M23" s="18">
        <v>-250</v>
      </c>
      <c r="N23" s="18">
        <v>-345</v>
      </c>
      <c r="O23" s="35">
        <v>-1369</v>
      </c>
      <c r="P23" s="4"/>
      <c r="Q23" s="45"/>
      <c r="R23" s="4"/>
      <c r="S23" s="4"/>
      <c r="T23" s="4"/>
      <c r="U23" s="4"/>
      <c r="W23" s="5"/>
      <c r="X23" s="15"/>
      <c r="Y23" s="15"/>
      <c r="Z23" s="15"/>
      <c r="AA23" s="16"/>
      <c r="AC23"/>
      <c r="AD23" s="2"/>
    </row>
    <row r="24" spans="2:30" ht="12.75" customHeight="1" x14ac:dyDescent="0.25">
      <c r="C24" s="25" t="s">
        <v>8</v>
      </c>
      <c r="D24" s="53">
        <f>COUNTIF(K$5:K$35,"&gt;=0")/COUNTA(K$5:K$35)</f>
        <v>0.29032258064516131</v>
      </c>
      <c r="E24" s="46">
        <f>COUNTIF(L$5:L$35,"&gt;=0")/COUNTA(L$5:L$35)</f>
        <v>0.93548387096774188</v>
      </c>
      <c r="F24" s="46">
        <f>COUNTIF(M$5:M$35,"&gt;=0")/COUNTA(M$5:M$35)</f>
        <v>0.58064516129032262</v>
      </c>
      <c r="G24" s="46">
        <f>COUNTIF(N$5:N$35,"&gt;=0")/COUNTA(N$5:N$35)</f>
        <v>0.38709677419354838</v>
      </c>
      <c r="H24" s="47">
        <f t="shared" ref="H24" si="7">COUNTIF(O$5:O$35,"&gt;=0")/COUNTA(O$5:O$35)</f>
        <v>0.38709677419354838</v>
      </c>
      <c r="I24" s="1">
        <v>20</v>
      </c>
      <c r="J24" s="43">
        <v>1</v>
      </c>
      <c r="K24" s="34">
        <v>-5602</v>
      </c>
      <c r="L24" s="18">
        <v>1184.2687000000001</v>
      </c>
      <c r="M24" s="18">
        <v>-470</v>
      </c>
      <c r="N24" s="18">
        <v>-476</v>
      </c>
      <c r="O24" s="35">
        <v>-1570</v>
      </c>
      <c r="P24" s="4"/>
      <c r="Q24" s="64" t="s">
        <v>19</v>
      </c>
      <c r="R24" s="64"/>
      <c r="S24" s="64"/>
      <c r="T24" s="64"/>
      <c r="U24" s="64"/>
      <c r="V24" s="64"/>
      <c r="W24" s="64"/>
      <c r="X24" s="15"/>
      <c r="Y24" s="15"/>
      <c r="Z24" s="15"/>
      <c r="AA24" s="16"/>
      <c r="AC24"/>
      <c r="AD24" s="2"/>
    </row>
    <row r="25" spans="2:30" ht="12.75" customHeight="1" x14ac:dyDescent="0.25">
      <c r="C25" s="26" t="s">
        <v>9</v>
      </c>
      <c r="D25" s="54">
        <f>1-D24</f>
        <v>0.70967741935483875</v>
      </c>
      <c r="E25" s="48">
        <f>1-E24</f>
        <v>6.4516129032258118E-2</v>
      </c>
      <c r="F25" s="48">
        <f>1-F24</f>
        <v>0.41935483870967738</v>
      </c>
      <c r="G25" s="48">
        <f>1-G24</f>
        <v>0.61290322580645162</v>
      </c>
      <c r="H25" s="49">
        <f>1-H24</f>
        <v>0.61290322580645162</v>
      </c>
      <c r="I25" s="1">
        <v>21</v>
      </c>
      <c r="J25" s="43">
        <v>1</v>
      </c>
      <c r="K25" s="34">
        <v>-5967</v>
      </c>
      <c r="L25" s="18">
        <v>1081.9355</v>
      </c>
      <c r="M25" s="18">
        <v>-847</v>
      </c>
      <c r="N25" s="18">
        <v>-637</v>
      </c>
      <c r="O25" s="35">
        <v>-1801</v>
      </c>
      <c r="P25" s="4"/>
      <c r="Q25" s="64"/>
      <c r="R25" s="64"/>
      <c r="S25" s="64"/>
      <c r="T25" s="64"/>
      <c r="U25" s="64"/>
      <c r="V25" s="64"/>
      <c r="W25" s="64"/>
      <c r="X25" s="15"/>
      <c r="Y25" s="15"/>
      <c r="Z25" s="15"/>
      <c r="AA25" s="16"/>
      <c r="AC25"/>
      <c r="AD25" s="2"/>
    </row>
    <row r="26" spans="2:30" ht="12.5" x14ac:dyDescent="0.25">
      <c r="C26" s="55" t="s">
        <v>2</v>
      </c>
      <c r="D26" s="56">
        <f>MEDIAN(K5:K35)</f>
        <v>-3816</v>
      </c>
      <c r="E26" s="56">
        <f>MEDIAN(L5:L35)</f>
        <v>1654.4023500000001</v>
      </c>
      <c r="F26" s="56">
        <f>MEDIAN(M5:M35)</f>
        <v>311</v>
      </c>
      <c r="G26" s="56">
        <f>MEDIAN(N5:N35)</f>
        <v>-151</v>
      </c>
      <c r="H26" s="56">
        <f>MEDIAN(O5:O35)</f>
        <v>-928</v>
      </c>
      <c r="I26" s="1">
        <v>22</v>
      </c>
      <c r="J26" s="43">
        <v>1</v>
      </c>
      <c r="K26" s="34">
        <v>-6685</v>
      </c>
      <c r="L26" s="18">
        <v>888.53633000000002</v>
      </c>
      <c r="M26" s="18">
        <v>-999</v>
      </c>
      <c r="N26" s="18">
        <v>-726</v>
      </c>
      <c r="O26" s="35">
        <v>-1994</v>
      </c>
      <c r="P26" s="4"/>
      <c r="Q26" s="4"/>
      <c r="R26" s="4"/>
      <c r="S26" s="4"/>
      <c r="T26" s="4"/>
      <c r="U26" s="4"/>
      <c r="V26" s="5"/>
      <c r="W26" s="5"/>
      <c r="X26" s="15"/>
      <c r="Y26" s="15"/>
      <c r="Z26" s="15"/>
      <c r="AA26" s="16"/>
      <c r="AC26"/>
      <c r="AD26" s="2"/>
    </row>
    <row r="27" spans="2:30" ht="12.5" x14ac:dyDescent="0.25">
      <c r="I27" s="1">
        <v>23</v>
      </c>
      <c r="J27" s="43">
        <v>1</v>
      </c>
      <c r="K27" s="34">
        <v>-6923</v>
      </c>
      <c r="L27" s="18">
        <v>791.24919</v>
      </c>
      <c r="M27" s="18">
        <v>-1262</v>
      </c>
      <c r="N27" s="18">
        <v>-812</v>
      </c>
      <c r="O27" s="35">
        <v>-2252</v>
      </c>
      <c r="P27" s="4"/>
      <c r="Q27" s="4"/>
      <c r="R27" s="4"/>
      <c r="S27" s="4"/>
      <c r="T27" s="4"/>
      <c r="U27" s="4"/>
      <c r="V27" s="5"/>
      <c r="W27" s="5"/>
      <c r="X27" s="15"/>
      <c r="Y27" s="15"/>
      <c r="Z27" s="15"/>
      <c r="AA27" s="16"/>
      <c r="AC27"/>
      <c r="AD27" s="2"/>
    </row>
    <row r="28" spans="2:30" ht="12.5" x14ac:dyDescent="0.25">
      <c r="C28" s="9"/>
      <c r="D28" s="9"/>
      <c r="E28" s="9"/>
      <c r="F28" s="9"/>
      <c r="G28" s="9"/>
      <c r="H28" s="9"/>
      <c r="I28" s="1">
        <v>24</v>
      </c>
      <c r="J28" s="43">
        <v>1</v>
      </c>
      <c r="K28" s="34">
        <v>-7902</v>
      </c>
      <c r="L28" s="18">
        <v>736.60341000000005</v>
      </c>
      <c r="M28" s="18">
        <v>-1969</v>
      </c>
      <c r="N28" s="18">
        <v>-923</v>
      </c>
      <c r="O28" s="35">
        <v>-2578</v>
      </c>
      <c r="P28" s="4"/>
      <c r="X28" s="15"/>
      <c r="Y28" s="15"/>
      <c r="Z28" s="15"/>
      <c r="AA28" s="16"/>
      <c r="AC28"/>
      <c r="AD28" s="2"/>
    </row>
    <row r="29" spans="2:30" ht="12.5" x14ac:dyDescent="0.25">
      <c r="B29" s="41"/>
      <c r="C29" s="41"/>
      <c r="I29" s="1">
        <v>25</v>
      </c>
      <c r="J29" s="43">
        <v>1</v>
      </c>
      <c r="K29" s="34">
        <v>-8693</v>
      </c>
      <c r="L29" s="18">
        <v>660.93164999999999</v>
      </c>
      <c r="M29" s="18">
        <v>-2179</v>
      </c>
      <c r="N29" s="18">
        <v>-1151</v>
      </c>
      <c r="O29" s="35">
        <v>-2698</v>
      </c>
      <c r="P29" s="4"/>
      <c r="Q29" s="4"/>
      <c r="R29" s="4"/>
      <c r="S29" s="4"/>
      <c r="T29" s="4"/>
      <c r="U29" s="4"/>
      <c r="V29" s="5"/>
      <c r="W29" s="5"/>
      <c r="X29" s="15"/>
      <c r="Y29" s="15"/>
      <c r="Z29" s="15"/>
      <c r="AA29" s="16"/>
      <c r="AC29"/>
      <c r="AD29" s="2"/>
    </row>
    <row r="30" spans="2:30" ht="12.5" x14ac:dyDescent="0.25">
      <c r="B30" s="41"/>
      <c r="C30" s="41"/>
      <c r="I30" s="1">
        <v>26</v>
      </c>
      <c r="J30" s="43">
        <v>1</v>
      </c>
      <c r="K30" s="34">
        <v>-10265</v>
      </c>
      <c r="L30" s="18">
        <v>632.09145000000001</v>
      </c>
      <c r="M30" s="18">
        <v>-2380</v>
      </c>
      <c r="N30" s="18">
        <v>-1350</v>
      </c>
      <c r="O30" s="35">
        <v>-2965</v>
      </c>
      <c r="P30" s="4"/>
      <c r="Q30" s="4"/>
      <c r="R30" s="4"/>
      <c r="S30" s="4"/>
      <c r="T30" s="4"/>
      <c r="U30" s="4"/>
      <c r="V30" s="5"/>
      <c r="W30" s="5"/>
      <c r="X30" s="15"/>
      <c r="Y30" s="15"/>
      <c r="Z30" s="15"/>
      <c r="AA30" s="16"/>
      <c r="AC30"/>
      <c r="AD30" s="2"/>
    </row>
    <row r="31" spans="2:30" ht="12.5" x14ac:dyDescent="0.25">
      <c r="B31" s="41"/>
      <c r="C31" s="41"/>
      <c r="I31" s="1">
        <v>27</v>
      </c>
      <c r="J31" s="43">
        <v>1</v>
      </c>
      <c r="K31" s="34">
        <v>-11755</v>
      </c>
      <c r="L31" s="18">
        <v>509.85516000000001</v>
      </c>
      <c r="M31" s="18">
        <v>-2598</v>
      </c>
      <c r="N31" s="18">
        <v>-1465</v>
      </c>
      <c r="O31" s="35">
        <v>-3582</v>
      </c>
      <c r="P31" s="4"/>
      <c r="Q31" s="4"/>
      <c r="R31" s="4"/>
      <c r="S31" s="4"/>
      <c r="T31" s="4"/>
      <c r="U31" s="4"/>
      <c r="V31" s="5"/>
      <c r="W31" s="5"/>
      <c r="X31" s="15"/>
      <c r="Y31" s="15"/>
      <c r="Z31" s="15"/>
      <c r="AA31" s="16"/>
      <c r="AC31"/>
      <c r="AD31" s="2"/>
    </row>
    <row r="32" spans="2:30" ht="12.5" x14ac:dyDescent="0.25">
      <c r="B32" s="41"/>
      <c r="C32" s="41"/>
      <c r="I32" s="1">
        <v>28</v>
      </c>
      <c r="J32" s="43">
        <v>1</v>
      </c>
      <c r="K32" s="34">
        <v>-12893</v>
      </c>
      <c r="L32" s="18">
        <v>405.48727000000002</v>
      </c>
      <c r="M32" s="18">
        <v>-2844</v>
      </c>
      <c r="N32" s="18">
        <v>-2021</v>
      </c>
      <c r="O32" s="35">
        <v>-4172</v>
      </c>
      <c r="P32" s="4"/>
      <c r="Q32" s="4"/>
      <c r="R32" s="4"/>
      <c r="S32" s="4"/>
      <c r="T32" s="4"/>
      <c r="U32" s="4"/>
      <c r="V32" s="5"/>
      <c r="W32" s="5"/>
      <c r="X32" s="15"/>
      <c r="Y32" s="15"/>
      <c r="Z32" s="15"/>
      <c r="AA32" s="16"/>
      <c r="AC32"/>
      <c r="AD32" s="2"/>
    </row>
    <row r="33" spans="2:30" ht="12.5" x14ac:dyDescent="0.25">
      <c r="B33" s="41"/>
      <c r="C33" s="41"/>
      <c r="I33" s="1">
        <v>29</v>
      </c>
      <c r="J33" s="43">
        <v>1</v>
      </c>
      <c r="K33" s="34">
        <v>-14922</v>
      </c>
      <c r="L33" s="18">
        <v>274.99970999999999</v>
      </c>
      <c r="M33" s="18">
        <v>-3130</v>
      </c>
      <c r="N33" s="18">
        <v>-2286</v>
      </c>
      <c r="O33" s="35">
        <v>-4558</v>
      </c>
      <c r="P33" s="4"/>
      <c r="Q33" s="4"/>
      <c r="R33" s="4"/>
      <c r="S33" s="4"/>
      <c r="T33" s="4"/>
      <c r="U33" s="4"/>
      <c r="V33" s="5"/>
      <c r="W33" s="5"/>
      <c r="X33" s="15"/>
      <c r="Y33" s="15"/>
      <c r="Z33" s="15"/>
      <c r="AA33" s="16"/>
      <c r="AC33"/>
      <c r="AD33" s="2"/>
    </row>
    <row r="34" spans="2:30" ht="12.5" x14ac:dyDescent="0.25">
      <c r="B34" s="41"/>
      <c r="C34" s="41"/>
      <c r="I34" s="1">
        <v>30</v>
      </c>
      <c r="J34" s="43">
        <v>1</v>
      </c>
      <c r="K34" s="34">
        <v>-17131</v>
      </c>
      <c r="L34" s="18">
        <v>-23.03058</v>
      </c>
      <c r="M34" s="18">
        <v>-3457</v>
      </c>
      <c r="N34" s="18">
        <v>-3002</v>
      </c>
      <c r="O34" s="35">
        <v>-4878</v>
      </c>
      <c r="P34" s="4"/>
      <c r="Q34" s="4"/>
      <c r="R34" s="4"/>
      <c r="S34" s="4"/>
      <c r="T34" s="4"/>
      <c r="U34" s="4"/>
      <c r="V34" s="5"/>
      <c r="W34" s="5"/>
      <c r="X34" s="15"/>
      <c r="Y34" s="15"/>
      <c r="Z34" s="15"/>
      <c r="AA34" s="16"/>
      <c r="AC34"/>
      <c r="AD34" s="2"/>
    </row>
    <row r="35" spans="2:30" ht="12.5" x14ac:dyDescent="0.25">
      <c r="B35" s="41"/>
      <c r="C35" s="41"/>
      <c r="I35" s="1">
        <v>31</v>
      </c>
      <c r="J35" s="44">
        <v>1</v>
      </c>
      <c r="K35" s="34">
        <v>-39222</v>
      </c>
      <c r="L35" s="23">
        <v>-1111.10331</v>
      </c>
      <c r="M35" s="23">
        <v>-10302</v>
      </c>
      <c r="N35" s="23">
        <v>-9438</v>
      </c>
      <c r="O35" s="37">
        <v>-9387</v>
      </c>
      <c r="P35" s="4"/>
      <c r="Q35" s="4"/>
      <c r="R35" s="4"/>
      <c r="S35" s="4"/>
      <c r="T35" s="4"/>
      <c r="U35" s="4"/>
      <c r="V35" s="5"/>
      <c r="W35" s="5"/>
      <c r="X35" s="15"/>
      <c r="Y35" s="15"/>
      <c r="Z35" s="15"/>
      <c r="AA35" s="16"/>
      <c r="AC35"/>
      <c r="AD35" s="2"/>
    </row>
    <row r="36" spans="2:30" ht="12.5" x14ac:dyDescent="0.25">
      <c r="B36" s="41"/>
      <c r="C36" s="41"/>
      <c r="I36" s="7"/>
      <c r="P36" s="7"/>
      <c r="Q36" s="7"/>
      <c r="R36" s="7"/>
      <c r="S36" s="7"/>
      <c r="T36" s="7"/>
      <c r="U36" s="7"/>
      <c r="V36" s="5"/>
      <c r="W36" s="5"/>
      <c r="X36" s="15"/>
      <c r="Y36" s="15"/>
      <c r="Z36" s="15"/>
      <c r="AA36" s="16"/>
      <c r="AC36"/>
      <c r="AD36" s="2"/>
    </row>
    <row r="37" spans="2:30" ht="12.5" x14ac:dyDescent="0.25">
      <c r="B37" s="41"/>
      <c r="C37" s="41"/>
      <c r="I37" s="7"/>
      <c r="P37" s="7"/>
      <c r="Q37" s="7"/>
      <c r="R37" s="7"/>
      <c r="S37" s="7"/>
      <c r="T37" s="7"/>
      <c r="U37" s="7"/>
      <c r="V37" s="5"/>
      <c r="W37" s="5"/>
      <c r="X37" s="15"/>
      <c r="Y37" s="15"/>
      <c r="Z37" s="15"/>
      <c r="AA37" s="16"/>
      <c r="AC37"/>
      <c r="AD37" s="2"/>
    </row>
    <row r="38" spans="2:30" ht="12.5" x14ac:dyDescent="0.25">
      <c r="B38" s="41"/>
      <c r="C38" s="41"/>
      <c r="I38" s="5"/>
      <c r="P38" s="5"/>
      <c r="Q38" s="5"/>
      <c r="R38" s="5"/>
      <c r="S38" s="5"/>
      <c r="T38" s="5"/>
      <c r="U38" s="5"/>
      <c r="V38" s="5"/>
      <c r="W38" s="5"/>
      <c r="X38" s="15"/>
      <c r="Y38" s="15"/>
      <c r="Z38" s="15"/>
      <c r="AA38" s="16"/>
      <c r="AC38"/>
      <c r="AD38" s="2"/>
    </row>
    <row r="39" spans="2:30" ht="12.5" x14ac:dyDescent="0.25">
      <c r="B39" s="41"/>
      <c r="C39" s="41"/>
      <c r="I39" s="10"/>
      <c r="P39" s="10"/>
      <c r="Q39" s="10"/>
      <c r="R39" s="10"/>
      <c r="S39" s="10"/>
      <c r="T39" s="10"/>
      <c r="U39" s="10"/>
      <c r="V39" s="5"/>
      <c r="W39" s="5"/>
      <c r="X39" s="15"/>
      <c r="Y39" s="15"/>
      <c r="Z39" s="15"/>
      <c r="AA39" s="16"/>
      <c r="AC39"/>
      <c r="AD39" s="2"/>
    </row>
    <row r="40" spans="2:30" ht="12.5" x14ac:dyDescent="0.25">
      <c r="B40" s="41"/>
      <c r="C40" s="41"/>
      <c r="I40" s="11"/>
      <c r="P40" s="11"/>
      <c r="Q40" s="11"/>
      <c r="R40" s="11"/>
      <c r="S40" s="11"/>
      <c r="T40" s="11"/>
      <c r="U40" s="11"/>
      <c r="V40" s="5"/>
      <c r="W40" s="5"/>
      <c r="X40" s="15"/>
      <c r="Y40" s="15"/>
      <c r="Z40" s="15"/>
      <c r="AA40" s="16"/>
      <c r="AC40"/>
      <c r="AD40" s="2"/>
    </row>
    <row r="41" spans="2:30" ht="12.5" x14ac:dyDescent="0.25">
      <c r="B41" s="41"/>
      <c r="C41" s="41"/>
      <c r="I41" s="11"/>
      <c r="P41" s="11"/>
      <c r="Q41" s="11"/>
      <c r="R41" s="11"/>
      <c r="S41" s="11"/>
      <c r="T41" s="11"/>
      <c r="U41" s="11"/>
      <c r="V41" s="5"/>
      <c r="W41" s="5"/>
      <c r="X41" s="15"/>
      <c r="Y41" s="15"/>
      <c r="Z41" s="15"/>
      <c r="AA41" s="16"/>
      <c r="AC41"/>
      <c r="AD41" s="2"/>
    </row>
    <row r="42" spans="2:30" ht="12.5" x14ac:dyDescent="0.25">
      <c r="B42" s="41"/>
      <c r="C42" s="41"/>
      <c r="I42" s="11"/>
      <c r="P42" s="11"/>
      <c r="Q42" s="11"/>
      <c r="R42" s="11"/>
      <c r="S42" s="11"/>
      <c r="T42" s="11"/>
      <c r="U42" s="11"/>
      <c r="V42" s="5"/>
      <c r="W42" s="5"/>
      <c r="X42" s="15"/>
      <c r="Y42" s="15"/>
      <c r="Z42" s="15"/>
      <c r="AA42" s="16"/>
      <c r="AC42"/>
      <c r="AD42" s="2"/>
    </row>
    <row r="43" spans="2:30" ht="12.5" x14ac:dyDescent="0.25">
      <c r="B43" s="41"/>
      <c r="C43" s="41"/>
      <c r="I43" s="11"/>
      <c r="P43" s="11"/>
      <c r="Q43" s="11"/>
      <c r="R43" s="11"/>
      <c r="S43" s="11"/>
      <c r="T43" s="11"/>
      <c r="U43" s="11"/>
      <c r="V43" s="5"/>
      <c r="W43" s="5"/>
      <c r="X43" s="15"/>
      <c r="Y43" s="15"/>
      <c r="Z43" s="15"/>
      <c r="AA43" s="16"/>
      <c r="AC43"/>
      <c r="AD43" s="2"/>
    </row>
    <row r="44" spans="2:30" ht="12.5" x14ac:dyDescent="0.25">
      <c r="I44" s="11"/>
      <c r="P44" s="11"/>
      <c r="Q44" s="11"/>
      <c r="R44" s="11"/>
      <c r="S44" s="11"/>
      <c r="T44" s="11"/>
      <c r="U44" s="11"/>
      <c r="V44" s="5"/>
      <c r="W44" s="5"/>
      <c r="X44" s="15"/>
      <c r="Y44" s="15"/>
      <c r="Z44" s="15"/>
      <c r="AA44" s="16"/>
      <c r="AC44"/>
      <c r="AD44" s="2"/>
    </row>
    <row r="45" spans="2:30" ht="12.5" x14ac:dyDescent="0.25">
      <c r="I45" s="11"/>
      <c r="P45" s="11"/>
      <c r="Q45" s="11"/>
      <c r="R45" s="11"/>
      <c r="S45" s="11"/>
      <c r="T45" s="11"/>
      <c r="U45" s="11"/>
      <c r="V45" s="5"/>
      <c r="W45" s="5"/>
      <c r="X45" s="15"/>
      <c r="Y45" s="15"/>
      <c r="Z45" s="15"/>
      <c r="AA45" s="16"/>
      <c r="AC45"/>
      <c r="AD45" s="2"/>
    </row>
    <row r="46" spans="2:30" ht="12.5" x14ac:dyDescent="0.25">
      <c r="I46" s="11"/>
      <c r="P46" s="11"/>
      <c r="Q46" s="11"/>
      <c r="R46" s="11"/>
      <c r="S46" s="11"/>
      <c r="T46" s="11"/>
      <c r="U46" s="11"/>
      <c r="V46" s="5"/>
      <c r="W46" s="5"/>
      <c r="X46" s="15"/>
      <c r="Y46" s="15"/>
      <c r="Z46" s="15"/>
      <c r="AA46" s="16"/>
      <c r="AC46"/>
      <c r="AD46" s="2"/>
    </row>
    <row r="47" spans="2:30" ht="12.5" x14ac:dyDescent="0.25">
      <c r="I47" s="11"/>
      <c r="P47" s="11"/>
      <c r="Q47" s="11"/>
      <c r="R47" s="11"/>
      <c r="S47" s="11"/>
      <c r="T47" s="11"/>
      <c r="U47" s="11"/>
      <c r="V47" s="5"/>
      <c r="W47" s="5"/>
      <c r="X47" s="15"/>
      <c r="Y47" s="15"/>
      <c r="Z47" s="15"/>
      <c r="AA47" s="16"/>
      <c r="AC47"/>
      <c r="AD47" s="2"/>
    </row>
    <row r="48" spans="2:30" ht="12.5" x14ac:dyDescent="0.25">
      <c r="I48" s="11"/>
      <c r="P48" s="11"/>
      <c r="Q48" s="11"/>
      <c r="R48" s="11"/>
      <c r="S48" s="11"/>
      <c r="T48" s="11"/>
      <c r="U48" s="11"/>
      <c r="V48" s="5"/>
      <c r="W48" s="5"/>
      <c r="X48" s="15"/>
      <c r="Y48" s="15"/>
      <c r="Z48" s="15"/>
      <c r="AA48" s="16"/>
      <c r="AC48"/>
      <c r="AD48" s="2"/>
    </row>
    <row r="49" spans="9:30" ht="12.5" x14ac:dyDescent="0.25">
      <c r="I49" s="11"/>
      <c r="P49" s="11"/>
      <c r="Q49" s="11"/>
      <c r="R49" s="11"/>
      <c r="S49" s="11"/>
      <c r="T49" s="11"/>
      <c r="U49" s="11"/>
      <c r="V49" s="5"/>
      <c r="W49" s="5"/>
      <c r="X49" s="15"/>
      <c r="Y49" s="15"/>
      <c r="Z49" s="15"/>
      <c r="AA49" s="16"/>
      <c r="AC49"/>
      <c r="AD49" s="2"/>
    </row>
    <row r="50" spans="9:30" ht="12.5" x14ac:dyDescent="0.25">
      <c r="I50" s="11"/>
      <c r="P50" s="11"/>
      <c r="Q50" s="11"/>
      <c r="R50" s="11"/>
      <c r="S50" s="11"/>
      <c r="T50" s="11"/>
      <c r="U50" s="11"/>
      <c r="V50" s="5"/>
      <c r="W50" s="5"/>
      <c r="X50" s="15"/>
      <c r="Y50" s="15"/>
      <c r="Z50" s="15"/>
      <c r="AA50" s="16"/>
      <c r="AC50"/>
      <c r="AD50" s="2"/>
    </row>
    <row r="51" spans="9:30" ht="12.5" x14ac:dyDescent="0.25">
      <c r="I51" s="11"/>
      <c r="P51" s="11"/>
      <c r="Q51" s="11"/>
      <c r="R51" s="11"/>
      <c r="S51" s="11"/>
      <c r="T51" s="11"/>
      <c r="U51" s="11"/>
      <c r="V51" s="5"/>
      <c r="W51" s="5"/>
      <c r="X51" s="15"/>
      <c r="Y51" s="15"/>
      <c r="Z51" s="15"/>
      <c r="AA51" s="16"/>
      <c r="AC51"/>
      <c r="AD51" s="2"/>
    </row>
    <row r="52" spans="9:30" ht="12.5" x14ac:dyDescent="0.25">
      <c r="I52" s="12"/>
      <c r="P52" s="12"/>
      <c r="Q52" s="11"/>
      <c r="R52" s="11"/>
      <c r="S52" s="11"/>
      <c r="T52" s="11"/>
      <c r="U52" s="11"/>
      <c r="V52" s="5"/>
      <c r="W52" s="5"/>
      <c r="X52" s="15"/>
      <c r="Y52" s="15"/>
      <c r="Z52" s="15"/>
      <c r="AA52" s="16"/>
      <c r="AC52"/>
      <c r="AD52" s="2"/>
    </row>
    <row r="53" spans="9:30" ht="12.5" x14ac:dyDescent="0.25">
      <c r="I53" s="12"/>
      <c r="P53" s="12"/>
      <c r="Q53" s="11"/>
      <c r="R53" s="11"/>
      <c r="S53" s="11"/>
      <c r="T53" s="11"/>
      <c r="U53" s="11"/>
      <c r="V53" s="5"/>
      <c r="W53" s="5"/>
      <c r="X53" s="15"/>
      <c r="Y53" s="15"/>
      <c r="Z53" s="15"/>
      <c r="AA53" s="16"/>
      <c r="AC53"/>
      <c r="AD53" s="2"/>
    </row>
    <row r="54" spans="9:30" ht="12.5" x14ac:dyDescent="0.25">
      <c r="I54" s="12"/>
      <c r="P54" s="12"/>
      <c r="Q54" s="12"/>
      <c r="R54" s="12"/>
      <c r="S54" s="12"/>
      <c r="T54" s="12"/>
      <c r="U54" s="12"/>
      <c r="V54" s="5"/>
      <c r="W54" s="5"/>
      <c r="X54" s="15"/>
      <c r="Y54" s="15"/>
      <c r="Z54" s="15"/>
      <c r="AA54" s="16"/>
      <c r="AC54"/>
      <c r="AD54" s="2"/>
    </row>
    <row r="55" spans="9:30" ht="12.5" x14ac:dyDescent="0.25">
      <c r="I55" s="12"/>
      <c r="P55" s="12"/>
      <c r="Q55" s="12"/>
      <c r="R55" s="12"/>
      <c r="S55" s="12"/>
      <c r="T55" s="12"/>
      <c r="U55" s="12"/>
      <c r="V55" s="5"/>
      <c r="W55" s="5"/>
      <c r="X55" s="15"/>
      <c r="Y55" s="15"/>
      <c r="Z55" s="15"/>
      <c r="AA55" s="16"/>
      <c r="AC55"/>
      <c r="AD55" s="2"/>
    </row>
    <row r="56" spans="9:30" ht="12.5" x14ac:dyDescent="0.25">
      <c r="I56" s="11"/>
      <c r="P56" s="11"/>
      <c r="Q56" s="11"/>
      <c r="R56" s="11"/>
      <c r="S56" s="11"/>
      <c r="T56" s="11"/>
      <c r="U56" s="11"/>
      <c r="V56" s="5"/>
      <c r="W56" s="5"/>
      <c r="X56" s="15"/>
      <c r="Y56" s="15"/>
      <c r="Z56" s="15"/>
      <c r="AA56" s="16"/>
      <c r="AC56"/>
      <c r="AD56" s="2"/>
    </row>
    <row r="57" spans="9:30" ht="12.5" x14ac:dyDescent="0.25">
      <c r="I57" s="11"/>
      <c r="P57" s="11"/>
      <c r="Q57" s="11"/>
      <c r="R57" s="11"/>
      <c r="S57" s="11"/>
      <c r="T57" s="11"/>
      <c r="U57" s="11"/>
      <c r="V57" s="5"/>
      <c r="W57" s="5"/>
      <c r="X57" s="15"/>
      <c r="Y57" s="15"/>
      <c r="Z57" s="15"/>
      <c r="AA57" s="16"/>
      <c r="AC57"/>
      <c r="AD57" s="2"/>
    </row>
    <row r="58" spans="9:30" ht="12.5" x14ac:dyDescent="0.25">
      <c r="I58" s="11"/>
      <c r="P58" s="11"/>
      <c r="Q58" s="11"/>
      <c r="R58" s="11"/>
      <c r="S58" s="11"/>
      <c r="T58" s="11"/>
      <c r="U58" s="11"/>
      <c r="V58" s="5"/>
      <c r="W58" s="5"/>
      <c r="X58" s="15"/>
      <c r="Y58" s="15"/>
      <c r="Z58" s="15"/>
      <c r="AA58" s="16"/>
      <c r="AC58"/>
      <c r="AD58" s="2"/>
    </row>
    <row r="59" spans="9:30" ht="12.5" x14ac:dyDescent="0.25">
      <c r="I59" s="13"/>
      <c r="P59" s="13"/>
      <c r="Q59" s="13"/>
      <c r="R59" s="13"/>
      <c r="S59" s="13"/>
      <c r="T59" s="13"/>
      <c r="U59" s="13"/>
      <c r="V59" s="5"/>
      <c r="W59" s="5"/>
      <c r="X59" s="15"/>
      <c r="Y59" s="15"/>
      <c r="Z59" s="15"/>
      <c r="AA59" s="16"/>
      <c r="AC59"/>
      <c r="AD59" s="2"/>
    </row>
    <row r="60" spans="9:30" ht="12.5" x14ac:dyDescent="0.25">
      <c r="V60" s="5"/>
      <c r="W60" s="5"/>
      <c r="X60" s="15"/>
      <c r="Y60" s="15"/>
      <c r="Z60" s="15"/>
      <c r="AA60" s="16"/>
      <c r="AC60"/>
      <c r="AD60" s="2"/>
    </row>
    <row r="61" spans="9:30" ht="12.5" x14ac:dyDescent="0.25">
      <c r="V61" s="5"/>
      <c r="W61" s="5"/>
      <c r="X61" s="15"/>
      <c r="Y61" s="15"/>
      <c r="Z61" s="15"/>
      <c r="AA61" s="16"/>
      <c r="AC61"/>
      <c r="AD61" s="2"/>
    </row>
    <row r="62" spans="9:30" ht="12.5" x14ac:dyDescent="0.25">
      <c r="V62" s="5"/>
      <c r="W62" s="5"/>
      <c r="X62" s="15"/>
      <c r="Y62" s="15"/>
      <c r="Z62" s="15"/>
      <c r="AA62" s="16"/>
      <c r="AC62"/>
      <c r="AD62" s="2"/>
    </row>
    <row r="63" spans="9:30" ht="12.5" x14ac:dyDescent="0.25">
      <c r="V63" s="5"/>
      <c r="W63" s="5"/>
      <c r="X63" s="15"/>
      <c r="Y63" s="15"/>
      <c r="Z63" s="15"/>
      <c r="AA63" s="16"/>
      <c r="AC63"/>
      <c r="AD63" s="2"/>
    </row>
    <row r="64" spans="9:30" ht="12.5" x14ac:dyDescent="0.25">
      <c r="V64" s="5"/>
      <c r="W64" s="5"/>
      <c r="X64" s="15"/>
      <c r="Y64" s="15"/>
      <c r="Z64" s="15"/>
      <c r="AA64" s="16"/>
      <c r="AC64"/>
      <c r="AD64" s="2"/>
    </row>
    <row r="65" spans="22:30" ht="12.5" x14ac:dyDescent="0.25">
      <c r="V65" s="5"/>
      <c r="W65" s="5"/>
      <c r="X65" s="15"/>
      <c r="Y65" s="15"/>
      <c r="Z65" s="15"/>
      <c r="AA65" s="16"/>
      <c r="AC65"/>
      <c r="AD65" s="2"/>
    </row>
    <row r="66" spans="22:30" ht="12.5" x14ac:dyDescent="0.25">
      <c r="V66" s="5"/>
      <c r="W66" s="5"/>
      <c r="X66" s="15"/>
      <c r="Y66" s="15"/>
      <c r="Z66" s="15"/>
      <c r="AA66" s="16"/>
      <c r="AC66"/>
      <c r="AD66" s="2"/>
    </row>
    <row r="67" spans="22:30" ht="12.5" x14ac:dyDescent="0.25">
      <c r="V67" s="5"/>
      <c r="W67" s="5"/>
      <c r="X67" s="15"/>
      <c r="Y67" s="15"/>
      <c r="Z67" s="15"/>
      <c r="AA67" s="16"/>
      <c r="AC67"/>
      <c r="AD67" s="2"/>
    </row>
    <row r="68" spans="22:30" ht="12.5" x14ac:dyDescent="0.25">
      <c r="V68" s="5"/>
      <c r="W68" s="5"/>
      <c r="X68" s="15"/>
      <c r="Y68" s="15"/>
      <c r="Z68" s="15"/>
      <c r="AA68" s="16"/>
      <c r="AC68"/>
      <c r="AD68" s="2"/>
    </row>
    <row r="69" spans="22:30" ht="12.5" x14ac:dyDescent="0.25">
      <c r="V69" s="5"/>
      <c r="W69" s="5"/>
      <c r="X69" s="15"/>
      <c r="Y69" s="15"/>
      <c r="Z69" s="15"/>
      <c r="AA69" s="16"/>
      <c r="AC69"/>
      <c r="AD69" s="2"/>
    </row>
    <row r="70" spans="22:30" ht="12.5" x14ac:dyDescent="0.25">
      <c r="V70" s="5"/>
      <c r="W70" s="5"/>
      <c r="X70" s="15"/>
      <c r="Y70" s="15"/>
      <c r="Z70" s="15"/>
      <c r="AA70" s="16"/>
      <c r="AC70"/>
      <c r="AD70" s="2"/>
    </row>
    <row r="71" spans="22:30" ht="12.5" x14ac:dyDescent="0.25">
      <c r="V71" s="5"/>
      <c r="W71" s="5"/>
      <c r="X71" s="15"/>
      <c r="Y71" s="15"/>
      <c r="Z71" s="15"/>
      <c r="AA71" s="16"/>
      <c r="AC71"/>
      <c r="AD71" s="2"/>
    </row>
    <row r="72" spans="22:30" ht="12.5" x14ac:dyDescent="0.25">
      <c r="V72" s="5"/>
      <c r="W72" s="5"/>
      <c r="X72" s="15"/>
      <c r="Y72" s="15"/>
      <c r="Z72" s="15"/>
      <c r="AA72" s="16"/>
      <c r="AC72"/>
      <c r="AD72" s="2"/>
    </row>
    <row r="73" spans="22:30" ht="12.5" x14ac:dyDescent="0.25">
      <c r="V73" s="5"/>
      <c r="W73" s="5"/>
      <c r="X73" s="15"/>
      <c r="Y73" s="15"/>
      <c r="Z73" s="15"/>
      <c r="AA73" s="16"/>
      <c r="AC73"/>
      <c r="AD73" s="2"/>
    </row>
    <row r="74" spans="22:30" ht="12.5" x14ac:dyDescent="0.25">
      <c r="V74" s="5"/>
      <c r="W74" s="5"/>
      <c r="X74" s="15"/>
      <c r="Y74" s="15"/>
      <c r="Z74" s="15"/>
      <c r="AA74" s="16"/>
      <c r="AC74"/>
      <c r="AD74" s="2"/>
    </row>
    <row r="75" spans="22:30" ht="12.5" x14ac:dyDescent="0.25">
      <c r="V75" s="5"/>
      <c r="W75" s="5"/>
      <c r="X75" s="15"/>
      <c r="Y75" s="15"/>
      <c r="Z75" s="15"/>
      <c r="AA75" s="16"/>
      <c r="AC75"/>
      <c r="AD75" s="2"/>
    </row>
    <row r="76" spans="22:30" ht="12.5" x14ac:dyDescent="0.25">
      <c r="V76" s="5"/>
      <c r="W76" s="5"/>
      <c r="X76" s="15"/>
      <c r="Y76" s="15"/>
      <c r="Z76" s="15"/>
      <c r="AA76" s="16"/>
      <c r="AC76"/>
      <c r="AD76" s="2"/>
    </row>
    <row r="77" spans="22:30" ht="12.5" x14ac:dyDescent="0.25">
      <c r="V77" s="5"/>
      <c r="W77" s="5"/>
      <c r="X77" s="15"/>
      <c r="Y77" s="15"/>
      <c r="Z77" s="15"/>
      <c r="AA77" s="16"/>
      <c r="AC77"/>
      <c r="AD77" s="2"/>
    </row>
    <row r="78" spans="22:30" ht="12.5" x14ac:dyDescent="0.25">
      <c r="V78" s="5"/>
      <c r="W78" s="5"/>
      <c r="X78" s="15"/>
      <c r="Y78" s="15"/>
      <c r="Z78" s="15"/>
      <c r="AA78" s="16"/>
      <c r="AC78"/>
      <c r="AD78" s="2"/>
    </row>
    <row r="79" spans="22:30" ht="12.5" x14ac:dyDescent="0.25">
      <c r="V79" s="5"/>
      <c r="W79" s="5"/>
      <c r="X79" s="15"/>
      <c r="Y79" s="15"/>
      <c r="Z79" s="15"/>
      <c r="AA79" s="16"/>
      <c r="AC79"/>
      <c r="AD79" s="2"/>
    </row>
    <row r="80" spans="22:30" ht="12.5" x14ac:dyDescent="0.25">
      <c r="V80" s="5"/>
      <c r="W80" s="5"/>
      <c r="X80" s="15"/>
      <c r="Y80" s="15"/>
      <c r="Z80" s="15"/>
      <c r="AA80" s="16"/>
      <c r="AC80"/>
      <c r="AD80" s="2"/>
    </row>
    <row r="81" spans="9:30" ht="12.5" x14ac:dyDescent="0.25">
      <c r="V81" s="5"/>
      <c r="W81" s="5"/>
      <c r="X81" s="15"/>
      <c r="Y81" s="15"/>
      <c r="Z81" s="15"/>
      <c r="AA81" s="16"/>
      <c r="AC81"/>
      <c r="AD81" s="2"/>
    </row>
    <row r="82" spans="9:30" ht="12.5" x14ac:dyDescent="0.25">
      <c r="V82" s="5"/>
      <c r="W82" s="5"/>
      <c r="X82" s="15"/>
      <c r="Y82" s="15"/>
      <c r="Z82" s="15"/>
      <c r="AA82" s="16"/>
      <c r="AC82"/>
      <c r="AD82" s="2"/>
    </row>
    <row r="83" spans="9:30" ht="12.5" x14ac:dyDescent="0.25">
      <c r="V83" s="5"/>
      <c r="W83" s="5"/>
      <c r="X83" s="15"/>
      <c r="Y83" s="15"/>
      <c r="Z83" s="15"/>
      <c r="AA83" s="16"/>
      <c r="AC83"/>
      <c r="AD83" s="2"/>
    </row>
    <row r="84" spans="9:30" ht="12.5" x14ac:dyDescent="0.25">
      <c r="V84" s="5"/>
      <c r="W84" s="5"/>
      <c r="X84" s="15"/>
      <c r="Y84" s="15"/>
      <c r="Z84" s="15"/>
      <c r="AA84" s="16"/>
      <c r="AC84"/>
      <c r="AD84" s="2"/>
    </row>
    <row r="85" spans="9:30" ht="12.5" x14ac:dyDescent="0.25">
      <c r="V85" s="5"/>
      <c r="W85" s="5"/>
      <c r="X85" s="15"/>
      <c r="Y85" s="15"/>
      <c r="Z85" s="15"/>
      <c r="AA85" s="16"/>
      <c r="AC85"/>
      <c r="AD85" s="2"/>
    </row>
    <row r="86" spans="9:30" ht="12.5" x14ac:dyDescent="0.25">
      <c r="V86" s="5"/>
      <c r="W86" s="5"/>
      <c r="X86" s="15"/>
      <c r="Y86" s="15"/>
      <c r="Z86" s="15"/>
      <c r="AA86" s="16"/>
      <c r="AC86"/>
      <c r="AD86" s="2"/>
    </row>
    <row r="87" spans="9:30" ht="12.5" x14ac:dyDescent="0.25">
      <c r="V87" s="5"/>
      <c r="W87" s="5"/>
      <c r="X87" s="15"/>
      <c r="Y87" s="15"/>
      <c r="Z87" s="15"/>
      <c r="AA87" s="16"/>
      <c r="AC87"/>
      <c r="AD87" s="2"/>
    </row>
    <row r="88" spans="9:30" ht="12.5" x14ac:dyDescent="0.25">
      <c r="V88" s="5"/>
      <c r="W88" s="5"/>
      <c r="X88" s="15"/>
      <c r="Y88" s="15"/>
      <c r="Z88" s="15"/>
      <c r="AA88" s="16"/>
      <c r="AC88"/>
      <c r="AD88" s="2"/>
    </row>
    <row r="89" spans="9:30" ht="12.5" x14ac:dyDescent="0.25">
      <c r="V89" s="5"/>
      <c r="W89" s="5"/>
      <c r="X89" s="15"/>
      <c r="Y89" s="15"/>
      <c r="Z89" s="15"/>
      <c r="AA89" s="16"/>
      <c r="AC89"/>
      <c r="AD89" s="2"/>
    </row>
    <row r="90" spans="9:30" ht="12.5" x14ac:dyDescent="0.25">
      <c r="V90" s="5"/>
      <c r="W90" s="5"/>
      <c r="X90" s="15"/>
      <c r="Y90" s="15"/>
      <c r="Z90" s="15"/>
      <c r="AA90" s="16"/>
      <c r="AC90"/>
      <c r="AD90" s="2"/>
    </row>
    <row r="91" spans="9:30" ht="12.5" x14ac:dyDescent="0.25">
      <c r="V91" s="5"/>
      <c r="W91" s="5"/>
      <c r="X91" s="15"/>
      <c r="Y91" s="15"/>
      <c r="Z91" s="15"/>
      <c r="AA91" s="16"/>
      <c r="AC91"/>
      <c r="AD91" s="2"/>
    </row>
    <row r="92" spans="9:30" ht="12.5" x14ac:dyDescent="0.25">
      <c r="V92" s="5"/>
      <c r="W92" s="5"/>
      <c r="X92" s="15"/>
      <c r="Y92" s="15"/>
      <c r="Z92" s="15"/>
      <c r="AA92" s="16"/>
      <c r="AC92"/>
      <c r="AD92" s="2"/>
    </row>
    <row r="93" spans="9:30" ht="12.5" x14ac:dyDescent="0.25">
      <c r="I93" s="5"/>
      <c r="P93" s="5"/>
      <c r="Q93" s="5"/>
      <c r="R93" s="5"/>
      <c r="S93" s="5"/>
      <c r="T93" s="5"/>
      <c r="U93" s="5"/>
      <c r="V93" s="5"/>
      <c r="W93" s="5"/>
      <c r="X93" s="15"/>
      <c r="Y93" s="15"/>
      <c r="Z93" s="15"/>
      <c r="AA93" s="16"/>
      <c r="AC93"/>
      <c r="AD93" s="2"/>
    </row>
    <row r="94" spans="9:30" ht="12.5" x14ac:dyDescent="0.25">
      <c r="I94" s="5"/>
      <c r="P94" s="5"/>
      <c r="Q94" s="5"/>
      <c r="R94" s="5"/>
      <c r="S94" s="5"/>
      <c r="T94" s="5"/>
      <c r="U94" s="5"/>
      <c r="V94" s="5"/>
      <c r="W94" s="5"/>
      <c r="X94" s="15"/>
      <c r="Y94" s="15"/>
      <c r="Z94" s="15"/>
      <c r="AA94" s="16"/>
      <c r="AC94"/>
      <c r="AD94" s="2"/>
    </row>
    <row r="95" spans="9:30" x14ac:dyDescent="0.25">
      <c r="I95" s="9"/>
      <c r="P95" s="9"/>
      <c r="Q95" s="9"/>
      <c r="R95" s="9"/>
      <c r="S95" s="9"/>
      <c r="T95" s="9"/>
      <c r="U95" s="9"/>
      <c r="V95" s="5"/>
      <c r="W95" s="5"/>
      <c r="X95" s="15"/>
      <c r="Y95" s="15"/>
      <c r="Z95" s="15"/>
      <c r="AA95" s="16"/>
    </row>
    <row r="96" spans="9:30" x14ac:dyDescent="0.25">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E96"/>
  <sheetViews>
    <sheetView zoomScale="85" zoomScaleNormal="85" workbookViewId="0">
      <selection activeCell="J42" sqref="J42"/>
    </sheetView>
  </sheetViews>
  <sheetFormatPr defaultColWidth="9.08984375" defaultRowHeight="11.5" x14ac:dyDescent="0.25"/>
  <cols>
    <col min="1" max="1" width="2.453125" style="1" customWidth="1"/>
    <col min="2" max="2" width="2.54296875" style="1" customWidth="1"/>
    <col min="3" max="3" width="14.54296875" style="1" customWidth="1"/>
    <col min="4" max="4" width="10" style="1" bestFit="1" customWidth="1"/>
    <col min="5" max="5" width="10.90625" style="1" bestFit="1" customWidth="1"/>
    <col min="6" max="6" width="10" style="1" bestFit="1" customWidth="1"/>
    <col min="7" max="8" width="10" style="1" customWidth="1"/>
    <col min="9" max="9" width="4.08984375" style="1" customWidth="1"/>
    <col min="10" max="15" width="8.6328125" style="1" customWidth="1"/>
    <col min="16" max="16" width="2.54296875" style="1" customWidth="1"/>
    <col min="17" max="17" width="18.36328125" style="1" customWidth="1"/>
    <col min="18" max="22" width="9.08984375" style="1"/>
    <col min="23" max="23" width="3.54296875" style="1" customWidth="1"/>
    <col min="24" max="24" width="15.90625" style="14" bestFit="1" customWidth="1"/>
    <col min="25" max="26" width="6.54296875" style="14" bestFit="1" customWidth="1"/>
    <col min="27" max="27" width="7.90625" style="14" bestFit="1" customWidth="1"/>
    <col min="28" max="28" width="8" style="14" bestFit="1" customWidth="1"/>
    <col min="29" max="16384" width="9.08984375" style="1"/>
  </cols>
  <sheetData>
    <row r="2" spans="2:31" x14ac:dyDescent="0.25">
      <c r="C2" s="64" t="s">
        <v>22</v>
      </c>
      <c r="D2" s="64"/>
      <c r="E2" s="64"/>
      <c r="F2" s="64"/>
      <c r="G2" s="64"/>
      <c r="H2" s="64"/>
    </row>
    <row r="3" spans="2:31" ht="29.25" customHeight="1" x14ac:dyDescent="0.3">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5">
      <c r="B4" s="1"/>
      <c r="D4" s="38" t="s">
        <v>7</v>
      </c>
      <c r="E4" s="38" t="s">
        <v>5</v>
      </c>
      <c r="F4" s="38" t="s">
        <v>6</v>
      </c>
      <c r="G4" s="38" t="s">
        <v>15</v>
      </c>
      <c r="H4" s="38" t="s">
        <v>14</v>
      </c>
      <c r="I4" s="1"/>
      <c r="J4" s="30" t="s">
        <v>11</v>
      </c>
      <c r="K4" s="28" t="s">
        <v>7</v>
      </c>
      <c r="L4" s="29" t="s">
        <v>5</v>
      </c>
      <c r="M4" s="29" t="s">
        <v>6</v>
      </c>
      <c r="N4" s="29" t="s">
        <v>15</v>
      </c>
      <c r="O4" s="29" t="s">
        <v>14</v>
      </c>
      <c r="P4" s="1"/>
      <c r="V4" s="1"/>
      <c r="W4" s="1"/>
    </row>
    <row r="5" spans="2:31" ht="12.5" x14ac:dyDescent="0.25">
      <c r="C5" s="40" t="s">
        <v>12</v>
      </c>
      <c r="D5" s="39">
        <f>MAX(0,K5:K35)</f>
        <v>27841</v>
      </c>
      <c r="E5" s="39">
        <f t="shared" ref="E5:H5" si="0">MAX(0,L5:L35)</f>
        <v>5024.6881999999996</v>
      </c>
      <c r="F5" s="39">
        <f t="shared" si="0"/>
        <v>4940</v>
      </c>
      <c r="G5" s="39">
        <f t="shared" si="0"/>
        <v>791</v>
      </c>
      <c r="H5" s="39">
        <f t="shared" si="0"/>
        <v>7611</v>
      </c>
      <c r="I5" s="1">
        <v>1</v>
      </c>
      <c r="J5" s="42">
        <v>1</v>
      </c>
      <c r="K5" s="31">
        <v>27841</v>
      </c>
      <c r="L5" s="32">
        <v>5024.6881999999996</v>
      </c>
      <c r="M5" s="32">
        <v>4940</v>
      </c>
      <c r="N5" s="32">
        <v>791</v>
      </c>
      <c r="O5" s="33">
        <v>7611</v>
      </c>
      <c r="AC5"/>
      <c r="AD5" s="2"/>
      <c r="AE5" s="6"/>
    </row>
    <row r="6" spans="2:31" ht="12.5" x14ac:dyDescent="0.25">
      <c r="B6" s="41"/>
      <c r="C6" s="40" t="s">
        <v>13</v>
      </c>
      <c r="D6" s="39">
        <f>MAX(0,-MIN(K5:K35))</f>
        <v>24420</v>
      </c>
      <c r="E6" s="39">
        <f>MAX(0,-MIN(L5:L35))</f>
        <v>2550.3363300000001</v>
      </c>
      <c r="F6" s="39">
        <f>MAX(0,-MIN(M5:M35))</f>
        <v>10405</v>
      </c>
      <c r="G6" s="39">
        <f>MAX(0,-MIN(N5:N35))</f>
        <v>4610</v>
      </c>
      <c r="H6" s="39">
        <f>MAX(0,-MIN(O5:O35))</f>
        <v>13780</v>
      </c>
      <c r="I6" s="1">
        <v>2</v>
      </c>
      <c r="J6" s="43">
        <v>1</v>
      </c>
      <c r="K6" s="34">
        <v>8476</v>
      </c>
      <c r="L6" s="18">
        <v>4586.7681400000001</v>
      </c>
      <c r="M6" s="18">
        <v>3844</v>
      </c>
      <c r="N6" s="18">
        <v>407</v>
      </c>
      <c r="O6" s="35">
        <v>4517</v>
      </c>
      <c r="AC6"/>
      <c r="AD6" s="2"/>
    </row>
    <row r="7" spans="2:31" ht="12.5" x14ac:dyDescent="0.25">
      <c r="I7" s="1">
        <v>3</v>
      </c>
      <c r="J7" s="43">
        <v>1</v>
      </c>
      <c r="K7" s="34">
        <v>5807</v>
      </c>
      <c r="L7" s="18">
        <v>4393.9922100000003</v>
      </c>
      <c r="M7" s="18">
        <v>2857</v>
      </c>
      <c r="N7" s="18">
        <v>193</v>
      </c>
      <c r="O7" s="35">
        <v>3750</v>
      </c>
      <c r="W7" s="5"/>
      <c r="AC7"/>
      <c r="AD7" s="2"/>
    </row>
    <row r="8" spans="2:31" ht="12.5" x14ac:dyDescent="0.25">
      <c r="I8" s="1">
        <v>4</v>
      </c>
      <c r="J8" s="43">
        <v>1</v>
      </c>
      <c r="K8" s="34">
        <v>3245</v>
      </c>
      <c r="L8" s="18">
        <v>3975.55593</v>
      </c>
      <c r="M8" s="18">
        <v>2324</v>
      </c>
      <c r="N8" s="18">
        <v>145</v>
      </c>
      <c r="O8" s="35">
        <v>2893</v>
      </c>
      <c r="W8" s="5"/>
      <c r="AC8"/>
      <c r="AD8" s="2"/>
    </row>
    <row r="9" spans="2:31" ht="12.5" x14ac:dyDescent="0.25">
      <c r="I9" s="1">
        <v>5</v>
      </c>
      <c r="J9" s="43">
        <v>1</v>
      </c>
      <c r="K9" s="34">
        <v>2700</v>
      </c>
      <c r="L9" s="18">
        <v>3783.63769</v>
      </c>
      <c r="M9" s="18">
        <v>2019</v>
      </c>
      <c r="N9" s="18">
        <v>93</v>
      </c>
      <c r="O9" s="35">
        <v>2652</v>
      </c>
      <c r="W9" s="5"/>
      <c r="AC9"/>
      <c r="AD9" s="2"/>
    </row>
    <row r="10" spans="2:31" ht="12.5" x14ac:dyDescent="0.25">
      <c r="I10" s="1">
        <v>6</v>
      </c>
      <c r="J10" s="43">
        <v>1</v>
      </c>
      <c r="K10" s="34">
        <v>1377</v>
      </c>
      <c r="L10" s="18">
        <v>3508.5682999999999</v>
      </c>
      <c r="M10" s="18">
        <v>1852</v>
      </c>
      <c r="N10" s="18">
        <v>73</v>
      </c>
      <c r="O10" s="35">
        <v>2340</v>
      </c>
      <c r="W10" s="5"/>
      <c r="AC10"/>
      <c r="AD10" s="2"/>
    </row>
    <row r="11" spans="2:31" ht="12.75" customHeight="1" x14ac:dyDescent="0.25">
      <c r="C11" s="64" t="s">
        <v>17</v>
      </c>
      <c r="D11" s="64"/>
      <c r="E11" s="64"/>
      <c r="F11" s="64"/>
      <c r="G11" s="64"/>
      <c r="H11" s="64"/>
      <c r="I11" s="1">
        <v>7</v>
      </c>
      <c r="J11" s="43">
        <v>1</v>
      </c>
      <c r="K11" s="34">
        <v>649</v>
      </c>
      <c r="L11" s="18">
        <v>3311.0003499999998</v>
      </c>
      <c r="M11" s="18">
        <v>1545</v>
      </c>
      <c r="N11" s="18">
        <v>63</v>
      </c>
      <c r="O11" s="35">
        <v>2036</v>
      </c>
      <c r="W11" s="5"/>
      <c r="AC11"/>
      <c r="AD11" s="2"/>
    </row>
    <row r="12" spans="2:31" ht="12.5" x14ac:dyDescent="0.25">
      <c r="C12" s="64"/>
      <c r="D12" s="64"/>
      <c r="E12" s="64"/>
      <c r="F12" s="64"/>
      <c r="G12" s="64"/>
      <c r="H12" s="64"/>
      <c r="I12" s="1">
        <v>8</v>
      </c>
      <c r="J12" s="43">
        <v>1</v>
      </c>
      <c r="K12" s="34">
        <v>319</v>
      </c>
      <c r="L12" s="18">
        <v>3158.4866200000001</v>
      </c>
      <c r="M12" s="18">
        <v>1321</v>
      </c>
      <c r="N12" s="18">
        <v>47</v>
      </c>
      <c r="O12" s="35">
        <v>1619</v>
      </c>
      <c r="W12" s="5"/>
      <c r="AC12"/>
      <c r="AD12" s="2"/>
    </row>
    <row r="13" spans="2:31" ht="12.5" x14ac:dyDescent="0.25">
      <c r="C13" s="4"/>
      <c r="D13" s="65" t="s">
        <v>10</v>
      </c>
      <c r="E13" s="66"/>
      <c r="F13" s="66"/>
      <c r="G13" s="66"/>
      <c r="H13" s="66"/>
      <c r="I13" s="1">
        <v>9</v>
      </c>
      <c r="J13" s="43">
        <v>1</v>
      </c>
      <c r="K13" s="34">
        <v>-250</v>
      </c>
      <c r="L13" s="18">
        <v>3019.7005300000001</v>
      </c>
      <c r="M13" s="18">
        <v>1160</v>
      </c>
      <c r="N13" s="18">
        <v>45</v>
      </c>
      <c r="O13" s="35">
        <v>1377</v>
      </c>
      <c r="W13" s="5"/>
      <c r="AC13"/>
      <c r="AD13" s="2"/>
    </row>
    <row r="14" spans="2:31" ht="12.75" customHeight="1" x14ac:dyDescent="0.25">
      <c r="C14" s="19"/>
      <c r="D14" s="50" t="s">
        <v>7</v>
      </c>
      <c r="E14" s="51" t="s">
        <v>5</v>
      </c>
      <c r="F14" s="51" t="s">
        <v>6</v>
      </c>
      <c r="G14" s="51" t="s">
        <v>15</v>
      </c>
      <c r="H14" s="52" t="s">
        <v>14</v>
      </c>
      <c r="I14" s="1">
        <v>10</v>
      </c>
      <c r="J14" s="43">
        <v>1</v>
      </c>
      <c r="K14" s="34">
        <v>-771</v>
      </c>
      <c r="L14" s="18">
        <v>2918.2784099999999</v>
      </c>
      <c r="M14" s="18">
        <v>1062</v>
      </c>
      <c r="N14" s="18">
        <v>40</v>
      </c>
      <c r="O14" s="35">
        <v>1272</v>
      </c>
      <c r="W14" s="5"/>
      <c r="AC14"/>
      <c r="AD14" s="2"/>
    </row>
    <row r="15" spans="2:31" ht="12.75" customHeight="1" x14ac:dyDescent="0.25">
      <c r="C15" s="20" t="s">
        <v>0</v>
      </c>
      <c r="D15" s="31">
        <f>MAX(K5:K35)</f>
        <v>27841</v>
      </c>
      <c r="E15" s="32">
        <f t="shared" ref="E15:H15" si="1">MAX(L5:L35)</f>
        <v>5024.6881999999996</v>
      </c>
      <c r="F15" s="32">
        <f t="shared" si="1"/>
        <v>4940</v>
      </c>
      <c r="G15" s="32">
        <f t="shared" si="1"/>
        <v>791</v>
      </c>
      <c r="H15" s="33">
        <f t="shared" si="1"/>
        <v>7611</v>
      </c>
      <c r="I15" s="1">
        <v>11</v>
      </c>
      <c r="J15" s="43">
        <v>1</v>
      </c>
      <c r="K15" s="34">
        <v>-1136</v>
      </c>
      <c r="L15" s="18">
        <v>2734.0682099999999</v>
      </c>
      <c r="M15" s="18">
        <v>867</v>
      </c>
      <c r="N15" s="18">
        <v>38</v>
      </c>
      <c r="O15" s="35">
        <v>1109</v>
      </c>
      <c r="W15" s="8"/>
      <c r="AC15"/>
      <c r="AD15" s="2"/>
    </row>
    <row r="16" spans="2:31" ht="12.5" x14ac:dyDescent="0.25">
      <c r="C16" s="21">
        <v>0.95</v>
      </c>
      <c r="D16" s="34">
        <f>PERCENTILE(K5:K35, 0.95)</f>
        <v>7408.3999999999942</v>
      </c>
      <c r="E16" s="18">
        <f t="shared" ref="E16:H16" si="2">PERCENTILE(L5:L35, 0.95)</f>
        <v>4509.657768</v>
      </c>
      <c r="F16" s="18">
        <f t="shared" si="2"/>
        <v>3449.199999999998</v>
      </c>
      <c r="G16" s="18">
        <f t="shared" si="2"/>
        <v>321.39999999999952</v>
      </c>
      <c r="H16" s="35">
        <f t="shared" si="2"/>
        <v>4210.199999999998</v>
      </c>
      <c r="I16" s="1">
        <v>12</v>
      </c>
      <c r="J16" s="43">
        <v>1</v>
      </c>
      <c r="K16" s="34">
        <v>-1642</v>
      </c>
      <c r="L16" s="18">
        <v>2594.9017600000002</v>
      </c>
      <c r="M16" s="18">
        <v>631</v>
      </c>
      <c r="N16" s="18">
        <v>28</v>
      </c>
      <c r="O16" s="35">
        <v>973</v>
      </c>
      <c r="W16" s="8"/>
      <c r="AC16"/>
      <c r="AD16" s="2"/>
    </row>
    <row r="17" spans="1:30" ht="12.5" x14ac:dyDescent="0.25">
      <c r="C17" s="22">
        <v>0.75</v>
      </c>
      <c r="D17" s="34">
        <f>PERCENTILE(K5:K35, 0.75)</f>
        <v>319</v>
      </c>
      <c r="E17" s="18">
        <f t="shared" ref="E17:H17" si="3">PERCENTILE(L5:L35, 0.75)</f>
        <v>3158.4866200000001</v>
      </c>
      <c r="F17" s="18">
        <f t="shared" si="3"/>
        <v>1321</v>
      </c>
      <c r="G17" s="18">
        <f t="shared" si="3"/>
        <v>47</v>
      </c>
      <c r="H17" s="35">
        <f t="shared" si="3"/>
        <v>1619</v>
      </c>
      <c r="I17" s="1">
        <v>13</v>
      </c>
      <c r="J17" s="43">
        <v>1</v>
      </c>
      <c r="K17" s="34">
        <v>-2476</v>
      </c>
      <c r="L17" s="18">
        <v>2448.7009899999998</v>
      </c>
      <c r="M17" s="18">
        <v>402</v>
      </c>
      <c r="N17" s="18">
        <v>19</v>
      </c>
      <c r="O17" s="35">
        <v>825</v>
      </c>
      <c r="W17" s="5"/>
      <c r="AC17"/>
      <c r="AD17" s="2"/>
    </row>
    <row r="18" spans="1:30" ht="12.5" x14ac:dyDescent="0.25">
      <c r="C18" s="22">
        <v>0.5</v>
      </c>
      <c r="D18" s="34">
        <f>PERCENTILE(K5:K35, 0.5)</f>
        <v>-2976</v>
      </c>
      <c r="E18" s="18">
        <f t="shared" ref="E18:H18" si="4">PERCENTILE(L5:L35, 0.5)</f>
        <v>2197.6868300000001</v>
      </c>
      <c r="F18" s="18">
        <f t="shared" si="4"/>
        <v>59</v>
      </c>
      <c r="G18" s="18">
        <f t="shared" si="4"/>
        <v>-6</v>
      </c>
      <c r="H18" s="35">
        <f t="shared" si="4"/>
        <v>337</v>
      </c>
      <c r="I18" s="1">
        <v>14</v>
      </c>
      <c r="J18" s="43">
        <v>1</v>
      </c>
      <c r="K18" s="34">
        <v>-2543</v>
      </c>
      <c r="L18" s="18">
        <v>2300.0002100000002</v>
      </c>
      <c r="M18" s="18">
        <v>316</v>
      </c>
      <c r="N18" s="18">
        <v>16</v>
      </c>
      <c r="O18" s="35">
        <v>540</v>
      </c>
      <c r="W18" s="5"/>
      <c r="AC18"/>
      <c r="AD18" s="2"/>
    </row>
    <row r="19" spans="1:30" ht="12.5" x14ac:dyDescent="0.25">
      <c r="C19" s="22">
        <v>0.25</v>
      </c>
      <c r="D19" s="34">
        <f>PERCENTILE(K5:K35, 0.25)</f>
        <v>-7729</v>
      </c>
      <c r="E19" s="18">
        <f t="shared" ref="E19:H19" si="5">PERCENTILE(L5:L35, 0.25)</f>
        <v>1414.6633899999999</v>
      </c>
      <c r="F19" s="18">
        <f t="shared" si="5"/>
        <v>-1231</v>
      </c>
      <c r="G19" s="18">
        <f t="shared" si="5"/>
        <v>-418</v>
      </c>
      <c r="H19" s="35">
        <f t="shared" si="5"/>
        <v>-779</v>
      </c>
      <c r="I19" s="1">
        <v>15</v>
      </c>
      <c r="J19" s="43">
        <v>1</v>
      </c>
      <c r="K19" s="34">
        <v>-2976</v>
      </c>
      <c r="L19" s="18">
        <v>2197.6868300000001</v>
      </c>
      <c r="M19" s="18">
        <v>59</v>
      </c>
      <c r="N19" s="18">
        <v>-6</v>
      </c>
      <c r="O19" s="35">
        <v>337</v>
      </c>
      <c r="P19" s="4"/>
      <c r="W19" s="5"/>
      <c r="AC19"/>
      <c r="AD19" s="2"/>
    </row>
    <row r="20" spans="1:30" ht="12.5" x14ac:dyDescent="0.25">
      <c r="C20" s="21">
        <v>0.05</v>
      </c>
      <c r="D20" s="34">
        <f>PERCENTILE(K5:K35, 0.05)</f>
        <v>-16606.399999999998</v>
      </c>
      <c r="E20" s="18">
        <f t="shared" ref="E20:H20" si="6">PERCENTILE(L5:L35, 0.05)</f>
        <v>248.08105200000011</v>
      </c>
      <c r="F20" s="18">
        <f t="shared" si="6"/>
        <v>-3655.7999999999993</v>
      </c>
      <c r="G20" s="18">
        <f t="shared" si="6"/>
        <v>-2837.1999999999994</v>
      </c>
      <c r="H20" s="35">
        <f t="shared" si="6"/>
        <v>-2671.7999999999997</v>
      </c>
      <c r="I20" s="1">
        <v>16</v>
      </c>
      <c r="J20" s="43">
        <v>1</v>
      </c>
      <c r="K20" s="34">
        <v>-3806</v>
      </c>
      <c r="L20" s="18">
        <v>2082.0707900000002</v>
      </c>
      <c r="M20" s="18">
        <v>-62</v>
      </c>
      <c r="N20" s="18">
        <v>-44</v>
      </c>
      <c r="O20" s="35">
        <v>133</v>
      </c>
      <c r="P20" s="4"/>
      <c r="W20" s="5"/>
      <c r="AC20"/>
      <c r="AD20" s="2"/>
    </row>
    <row r="21" spans="1:30" ht="12.5" x14ac:dyDescent="0.25">
      <c r="C21" s="62" t="s">
        <v>3</v>
      </c>
      <c r="D21" s="34">
        <f>MIN(K5:K35)</f>
        <v>-24420</v>
      </c>
      <c r="E21" s="18">
        <f t="shared" ref="E21:H21" si="7">MIN(L5:L35)</f>
        <v>-2550.3363300000001</v>
      </c>
      <c r="F21" s="18">
        <f t="shared" si="7"/>
        <v>-10405</v>
      </c>
      <c r="G21" s="18">
        <f t="shared" si="7"/>
        <v>-4610</v>
      </c>
      <c r="H21" s="35">
        <f t="shared" si="7"/>
        <v>-13780</v>
      </c>
      <c r="I21" s="1">
        <v>17</v>
      </c>
      <c r="J21" s="43">
        <v>1</v>
      </c>
      <c r="K21" s="34">
        <v>-4499</v>
      </c>
      <c r="L21" s="18">
        <v>1892.3338699999999</v>
      </c>
      <c r="M21" s="18">
        <v>-225</v>
      </c>
      <c r="N21" s="18">
        <v>-95</v>
      </c>
      <c r="O21" s="35">
        <v>16</v>
      </c>
      <c r="P21" s="4"/>
      <c r="W21" s="5"/>
      <c r="AC21"/>
      <c r="AD21" s="2"/>
    </row>
    <row r="22" spans="1:30" ht="12.5" x14ac:dyDescent="0.25">
      <c r="C22" s="61" t="s">
        <v>1</v>
      </c>
      <c r="D22" s="31">
        <f>AVERAGE(K5:K35)</f>
        <v>-3350.344827586207</v>
      </c>
      <c r="E22" s="32">
        <f>AVERAGE(L5:L35)</f>
        <v>2206.4954079310342</v>
      </c>
      <c r="F22" s="32">
        <f>AVERAGE(M5:M35)</f>
        <v>-127.27586206896552</v>
      </c>
      <c r="G22" s="32">
        <f>AVERAGE(N5:N35)</f>
        <v>-457.48275862068965</v>
      </c>
      <c r="H22" s="33">
        <f>AVERAGE(O5:O35)</f>
        <v>293.06896551724139</v>
      </c>
      <c r="I22" s="1">
        <v>18</v>
      </c>
      <c r="J22" s="43">
        <v>1</v>
      </c>
      <c r="K22" s="34">
        <v>-5004</v>
      </c>
      <c r="L22" s="18">
        <v>1819.85141</v>
      </c>
      <c r="M22" s="18">
        <v>-391</v>
      </c>
      <c r="N22" s="18">
        <v>-186</v>
      </c>
      <c r="O22" s="35">
        <v>-78</v>
      </c>
      <c r="P22" s="4"/>
      <c r="W22" s="5"/>
      <c r="AC22"/>
      <c r="AD22" s="2"/>
    </row>
    <row r="23" spans="1:30" ht="12.5" x14ac:dyDescent="0.25">
      <c r="C23" s="24" t="s">
        <v>4</v>
      </c>
      <c r="D23" s="34">
        <f>STDEV(K5:K35)</f>
        <v>9194.9578546220564</v>
      </c>
      <c r="E23" s="18">
        <f>STDEV(L5:L35)</f>
        <v>1554.077678216727</v>
      </c>
      <c r="F23" s="18">
        <f>STDEV(M5:M35)</f>
        <v>2796.1665965153043</v>
      </c>
      <c r="G23" s="18">
        <f>STDEV(N5:N35)</f>
        <v>1136.3196739816804</v>
      </c>
      <c r="H23" s="35">
        <f>STDEV(O5:O35)</f>
        <v>3456.0060963388119</v>
      </c>
      <c r="I23" s="1">
        <v>19</v>
      </c>
      <c r="J23" s="43">
        <v>1</v>
      </c>
      <c r="K23" s="34">
        <v>-5329</v>
      </c>
      <c r="L23" s="18">
        <v>1766.5727300000001</v>
      </c>
      <c r="M23" s="18">
        <v>-583</v>
      </c>
      <c r="N23" s="18">
        <v>-253</v>
      </c>
      <c r="O23" s="35">
        <v>-276</v>
      </c>
      <c r="P23" s="4"/>
      <c r="Q23" s="45"/>
      <c r="R23" s="4"/>
      <c r="S23" s="4"/>
      <c r="T23" s="4"/>
      <c r="U23" s="4"/>
      <c r="W23" s="5"/>
      <c r="X23" s="15"/>
      <c r="Y23" s="15"/>
      <c r="Z23" s="15"/>
      <c r="AA23" s="16"/>
      <c r="AC23"/>
      <c r="AD23" s="2"/>
    </row>
    <row r="24" spans="1:30" ht="12.75" customHeight="1" x14ac:dyDescent="0.25">
      <c r="C24" s="25" t="s">
        <v>8</v>
      </c>
      <c r="D24" s="53">
        <f>COUNTIF(K$5:K$35,"&gt;=0")/COUNTA(K$5:K$35)</f>
        <v>0.27586206896551724</v>
      </c>
      <c r="E24" s="46">
        <f t="shared" ref="E24:H24" si="8">COUNTIF(L$5:L$35,"&gt;=0")/COUNTA(L$5:L$35)</f>
        <v>0.96551724137931039</v>
      </c>
      <c r="F24" s="46">
        <f t="shared" si="8"/>
        <v>0.51724137931034486</v>
      </c>
      <c r="G24" s="46">
        <f>COUNTIF(N$5:N$35,"&gt;=0")/COUNTA(N$5:N$35)</f>
        <v>0.48275862068965519</v>
      </c>
      <c r="H24" s="47">
        <f t="shared" si="8"/>
        <v>0.58620689655172409</v>
      </c>
      <c r="I24" s="1">
        <v>20</v>
      </c>
      <c r="J24" s="43">
        <v>1</v>
      </c>
      <c r="K24" s="34">
        <v>-5657</v>
      </c>
      <c r="L24" s="18">
        <v>1555.3368499999999</v>
      </c>
      <c r="M24" s="18">
        <v>-706</v>
      </c>
      <c r="N24" s="18">
        <v>-294</v>
      </c>
      <c r="O24" s="35">
        <v>-361</v>
      </c>
      <c r="P24" s="4"/>
      <c r="Q24" s="64" t="s">
        <v>16</v>
      </c>
      <c r="R24" s="64"/>
      <c r="S24" s="64"/>
      <c r="T24" s="64"/>
      <c r="U24" s="64"/>
      <c r="V24" s="64"/>
      <c r="W24" s="64"/>
      <c r="X24" s="15"/>
      <c r="Y24" s="15"/>
      <c r="Z24" s="15"/>
      <c r="AA24" s="16"/>
      <c r="AC24"/>
      <c r="AD24" s="2"/>
    </row>
    <row r="25" spans="1:30" ht="12.75" customHeight="1" x14ac:dyDescent="0.25">
      <c r="C25" s="26" t="s">
        <v>9</v>
      </c>
      <c r="D25" s="54">
        <f>1-D24</f>
        <v>0.72413793103448276</v>
      </c>
      <c r="E25" s="48">
        <f>1-E24</f>
        <v>3.4482758620689613E-2</v>
      </c>
      <c r="F25" s="48">
        <f>1-F24</f>
        <v>0.48275862068965514</v>
      </c>
      <c r="G25" s="48">
        <f>1-G24</f>
        <v>0.51724137931034475</v>
      </c>
      <c r="H25" s="49">
        <f>1-H24</f>
        <v>0.41379310344827591</v>
      </c>
      <c r="I25" s="1">
        <v>21</v>
      </c>
      <c r="J25" s="43">
        <v>1</v>
      </c>
      <c r="K25" s="34">
        <v>-6412</v>
      </c>
      <c r="L25" s="18">
        <v>1493.1860300000001</v>
      </c>
      <c r="M25" s="18">
        <v>-979</v>
      </c>
      <c r="N25" s="18">
        <v>-361</v>
      </c>
      <c r="O25" s="35">
        <v>-536</v>
      </c>
      <c r="P25" s="4"/>
      <c r="Q25" s="64"/>
      <c r="R25" s="64"/>
      <c r="S25" s="64"/>
      <c r="T25" s="64"/>
      <c r="U25" s="64"/>
      <c r="V25" s="64"/>
      <c r="W25" s="64"/>
      <c r="X25" s="15"/>
      <c r="Y25" s="15"/>
      <c r="Z25" s="15"/>
      <c r="AA25" s="16"/>
      <c r="AC25"/>
      <c r="AD25" s="2"/>
    </row>
    <row r="26" spans="1:30" ht="12.5" x14ac:dyDescent="0.25">
      <c r="C26" s="55" t="s">
        <v>2</v>
      </c>
      <c r="D26" s="56">
        <f>MEDIAN(K5:K35)</f>
        <v>-2976</v>
      </c>
      <c r="E26" s="56">
        <f>MEDIAN(L5:L35)</f>
        <v>2197.6868300000001</v>
      </c>
      <c r="F26" s="56">
        <f>MEDIAN(M5:M35)</f>
        <v>59</v>
      </c>
      <c r="G26" s="56">
        <f>MEDIAN(N5:N35)</f>
        <v>-6</v>
      </c>
      <c r="H26" s="56">
        <f>MEDIAN(O5:O35)</f>
        <v>337</v>
      </c>
      <c r="I26" s="1">
        <v>22</v>
      </c>
      <c r="J26" s="43">
        <v>1</v>
      </c>
      <c r="K26" s="34">
        <v>-7729</v>
      </c>
      <c r="L26" s="18">
        <v>1414.6633899999999</v>
      </c>
      <c r="M26" s="18">
        <v>-1231</v>
      </c>
      <c r="N26" s="18">
        <v>-418</v>
      </c>
      <c r="O26" s="35">
        <v>-779</v>
      </c>
      <c r="P26" s="4"/>
      <c r="Q26" s="4"/>
      <c r="R26" s="4"/>
      <c r="S26" s="4"/>
      <c r="T26" s="4"/>
      <c r="U26" s="4"/>
      <c r="V26" s="5"/>
      <c r="W26" s="5"/>
      <c r="X26" s="15"/>
      <c r="Y26" s="15"/>
      <c r="Z26" s="15"/>
      <c r="AA26" s="16"/>
      <c r="AC26"/>
      <c r="AD26" s="2"/>
    </row>
    <row r="27" spans="1:30" ht="12.5" x14ac:dyDescent="0.25">
      <c r="I27" s="1">
        <v>23</v>
      </c>
      <c r="J27" s="43">
        <v>1</v>
      </c>
      <c r="K27" s="34">
        <v>-8500</v>
      </c>
      <c r="L27" s="18">
        <v>1293.53513</v>
      </c>
      <c r="M27" s="18">
        <v>-1340</v>
      </c>
      <c r="N27" s="18">
        <v>-521</v>
      </c>
      <c r="O27" s="35">
        <v>-834</v>
      </c>
      <c r="P27" s="4"/>
      <c r="Q27" s="4"/>
      <c r="R27" s="4"/>
      <c r="S27" s="4"/>
      <c r="T27" s="4"/>
      <c r="U27" s="4"/>
      <c r="V27" s="5"/>
      <c r="W27" s="5"/>
      <c r="X27" s="15"/>
      <c r="Y27" s="15"/>
      <c r="Z27" s="15"/>
      <c r="AA27" s="16"/>
      <c r="AC27"/>
      <c r="AD27" s="2"/>
    </row>
    <row r="28" spans="1:30" ht="12.5" x14ac:dyDescent="0.25">
      <c r="C28" s="9"/>
      <c r="D28" s="9"/>
      <c r="E28" s="9"/>
      <c r="F28" s="9"/>
      <c r="G28" s="9"/>
      <c r="H28" s="9"/>
      <c r="I28" s="1">
        <v>24</v>
      </c>
      <c r="J28" s="43">
        <v>1</v>
      </c>
      <c r="K28" s="34">
        <v>-9289</v>
      </c>
      <c r="L28" s="18">
        <v>1091.5223000000001</v>
      </c>
      <c r="M28" s="18">
        <v>-1686</v>
      </c>
      <c r="N28" s="18">
        <v>-682</v>
      </c>
      <c r="O28" s="35">
        <v>-1001</v>
      </c>
      <c r="P28" s="4"/>
      <c r="X28" s="15"/>
      <c r="Y28" s="15"/>
      <c r="Z28" s="15"/>
      <c r="AA28" s="16"/>
      <c r="AC28"/>
      <c r="AD28" s="2"/>
    </row>
    <row r="29" spans="1:30" ht="12.5" x14ac:dyDescent="0.25">
      <c r="I29" s="1">
        <v>25</v>
      </c>
      <c r="J29" s="43">
        <v>1</v>
      </c>
      <c r="K29" s="34">
        <v>-10753</v>
      </c>
      <c r="L29" s="18">
        <v>887.99920999999995</v>
      </c>
      <c r="M29" s="18">
        <v>-1955</v>
      </c>
      <c r="N29" s="18">
        <v>-1022</v>
      </c>
      <c r="O29" s="35">
        <v>-1151</v>
      </c>
      <c r="P29" s="4"/>
      <c r="Q29" s="4"/>
      <c r="R29" s="4"/>
      <c r="S29" s="4"/>
      <c r="T29" s="4"/>
      <c r="U29" s="4"/>
      <c r="V29" s="5"/>
      <c r="W29" s="5"/>
      <c r="X29" s="15"/>
      <c r="Y29" s="15"/>
      <c r="Z29" s="15"/>
      <c r="AA29" s="16"/>
      <c r="AC29"/>
      <c r="AD29" s="2"/>
    </row>
    <row r="30" spans="1:30" ht="12.5" x14ac:dyDescent="0.25">
      <c r="A30" s="41"/>
      <c r="B30" s="41"/>
      <c r="I30" s="1">
        <v>26</v>
      </c>
      <c r="J30" s="43">
        <v>1</v>
      </c>
      <c r="K30" s="34">
        <v>-11650</v>
      </c>
      <c r="L30" s="18">
        <v>723.10244</v>
      </c>
      <c r="M30" s="18">
        <v>-2273</v>
      </c>
      <c r="N30" s="18">
        <v>-1450</v>
      </c>
      <c r="O30" s="35">
        <v>-1523</v>
      </c>
      <c r="P30" s="4"/>
      <c r="Q30" s="4"/>
      <c r="R30" s="4"/>
      <c r="S30" s="4"/>
      <c r="T30" s="4"/>
      <c r="U30" s="4"/>
      <c r="V30" s="5"/>
      <c r="W30" s="5"/>
      <c r="X30" s="15"/>
      <c r="Y30" s="15"/>
      <c r="Z30" s="15"/>
      <c r="AA30" s="16"/>
      <c r="AC30"/>
      <c r="AD30" s="2"/>
    </row>
    <row r="31" spans="1:30" ht="12.5" x14ac:dyDescent="0.25">
      <c r="A31" s="41"/>
      <c r="B31" s="41"/>
      <c r="I31" s="1">
        <v>27</v>
      </c>
      <c r="J31" s="43">
        <v>1</v>
      </c>
      <c r="K31" s="34">
        <v>-15164</v>
      </c>
      <c r="L31" s="18">
        <v>447.07862999999998</v>
      </c>
      <c r="M31" s="18">
        <v>-2883</v>
      </c>
      <c r="N31" s="18">
        <v>-1783</v>
      </c>
      <c r="O31" s="35">
        <v>-2187</v>
      </c>
      <c r="P31" s="4"/>
      <c r="Q31" s="4"/>
      <c r="R31" s="4"/>
      <c r="S31" s="4"/>
      <c r="T31" s="4"/>
      <c r="U31" s="4"/>
      <c r="V31" s="5"/>
      <c r="W31" s="5"/>
      <c r="X31" s="15"/>
      <c r="Y31" s="15"/>
      <c r="Z31" s="15"/>
      <c r="AA31" s="16"/>
      <c r="AC31"/>
      <c r="AD31" s="2"/>
    </row>
    <row r="32" spans="1:30" ht="12.5" x14ac:dyDescent="0.25">
      <c r="A32" s="41"/>
      <c r="B32" s="41"/>
      <c r="I32" s="1">
        <v>28</v>
      </c>
      <c r="J32" s="43">
        <v>1</v>
      </c>
      <c r="K32" s="34">
        <v>-17568</v>
      </c>
      <c r="L32" s="18">
        <v>115.416</v>
      </c>
      <c r="M32" s="18">
        <v>-4171</v>
      </c>
      <c r="N32" s="18">
        <v>-3540</v>
      </c>
      <c r="O32" s="35">
        <v>-2995</v>
      </c>
      <c r="P32" s="4"/>
      <c r="Q32" s="4"/>
      <c r="R32" s="4"/>
      <c r="S32" s="4"/>
      <c r="T32" s="4"/>
      <c r="U32" s="4"/>
      <c r="V32" s="5"/>
      <c r="W32" s="5"/>
      <c r="X32" s="15"/>
      <c r="Y32" s="15"/>
      <c r="Z32" s="15"/>
      <c r="AA32" s="16"/>
      <c r="AC32"/>
      <c r="AD32" s="2"/>
    </row>
    <row r="33" spans="1:30" ht="12.5" x14ac:dyDescent="0.25">
      <c r="A33" s="41"/>
      <c r="B33" s="41"/>
      <c r="I33" s="1">
        <v>29</v>
      </c>
      <c r="J33" s="43">
        <v>1</v>
      </c>
      <c r="K33" s="34">
        <v>-24420</v>
      </c>
      <c r="L33" s="18">
        <v>-2550.3363300000001</v>
      </c>
      <c r="M33" s="18">
        <v>-10405</v>
      </c>
      <c r="N33" s="18">
        <v>-4610</v>
      </c>
      <c r="O33" s="35">
        <v>-13780</v>
      </c>
      <c r="P33" s="4"/>
      <c r="Q33" s="4"/>
      <c r="R33" s="4"/>
      <c r="S33" s="4"/>
      <c r="T33" s="4"/>
      <c r="U33" s="4"/>
      <c r="V33" s="5"/>
      <c r="W33" s="5"/>
      <c r="X33" s="15"/>
      <c r="Y33" s="15"/>
      <c r="Z33" s="15"/>
      <c r="AA33" s="16"/>
      <c r="AC33"/>
      <c r="AD33" s="2"/>
    </row>
    <row r="34" spans="1:30" ht="12.5" x14ac:dyDescent="0.25">
      <c r="A34" s="41"/>
      <c r="B34" s="41"/>
      <c r="J34" s="43"/>
      <c r="K34" s="34"/>
      <c r="L34" s="18"/>
      <c r="M34" s="18"/>
      <c r="N34" s="18"/>
      <c r="O34" s="35"/>
      <c r="P34" s="4"/>
      <c r="Q34" s="4"/>
      <c r="R34" s="4"/>
      <c r="S34" s="4"/>
      <c r="T34" s="4"/>
      <c r="U34" s="4"/>
      <c r="V34" s="5"/>
      <c r="W34" s="5"/>
      <c r="X34" s="15"/>
      <c r="Y34" s="15"/>
      <c r="Z34" s="15"/>
      <c r="AA34" s="16"/>
      <c r="AC34"/>
      <c r="AD34" s="2"/>
    </row>
    <row r="35" spans="1:30" ht="12.5" x14ac:dyDescent="0.25">
      <c r="A35" s="41"/>
      <c r="B35" s="41"/>
      <c r="J35" s="44"/>
      <c r="K35" s="36"/>
      <c r="L35" s="23"/>
      <c r="M35" s="23"/>
      <c r="N35" s="23"/>
      <c r="O35" s="37"/>
      <c r="P35" s="4"/>
      <c r="Q35" s="4"/>
      <c r="R35" s="4"/>
      <c r="S35" s="4"/>
      <c r="T35" s="4"/>
      <c r="U35" s="4"/>
      <c r="V35" s="5"/>
      <c r="W35" s="5"/>
      <c r="X35" s="15"/>
      <c r="Y35" s="15"/>
      <c r="Z35" s="15"/>
      <c r="AA35" s="16"/>
      <c r="AC35"/>
      <c r="AD35" s="2"/>
    </row>
    <row r="36" spans="1:30" ht="12.5" x14ac:dyDescent="0.25">
      <c r="A36" s="41"/>
      <c r="B36" s="41"/>
      <c r="I36" s="7"/>
      <c r="P36" s="7"/>
      <c r="Q36" s="7"/>
      <c r="R36" s="7"/>
      <c r="S36" s="7"/>
      <c r="T36" s="7"/>
      <c r="U36" s="7"/>
      <c r="V36" s="5"/>
      <c r="W36" s="5"/>
      <c r="X36" s="15"/>
      <c r="Y36" s="15"/>
      <c r="Z36" s="15"/>
      <c r="AA36" s="16"/>
      <c r="AC36"/>
      <c r="AD36" s="2"/>
    </row>
    <row r="37" spans="1:30" ht="12.5" x14ac:dyDescent="0.25">
      <c r="A37" s="41"/>
      <c r="B37" s="41"/>
      <c r="I37" s="7"/>
      <c r="P37" s="7"/>
      <c r="Q37" s="7"/>
      <c r="R37" s="7"/>
      <c r="S37" s="7"/>
      <c r="T37" s="7"/>
      <c r="U37" s="7"/>
      <c r="V37" s="5"/>
      <c r="W37" s="5"/>
      <c r="X37" s="15"/>
      <c r="Y37" s="15"/>
      <c r="Z37" s="15"/>
      <c r="AA37" s="16"/>
      <c r="AC37"/>
      <c r="AD37" s="2"/>
    </row>
    <row r="38" spans="1:30" ht="12.5" x14ac:dyDescent="0.25">
      <c r="A38" s="41"/>
      <c r="B38" s="41"/>
      <c r="I38" s="5"/>
      <c r="P38" s="5"/>
      <c r="Q38" s="5"/>
      <c r="R38" s="5"/>
      <c r="S38" s="5"/>
      <c r="T38" s="5"/>
      <c r="U38" s="5"/>
      <c r="V38" s="5"/>
      <c r="W38" s="5"/>
      <c r="X38" s="15"/>
      <c r="Y38" s="15"/>
      <c r="Z38" s="15"/>
      <c r="AA38" s="16"/>
      <c r="AC38"/>
      <c r="AD38" s="2"/>
    </row>
    <row r="39" spans="1:30" ht="12.5" x14ac:dyDescent="0.25">
      <c r="A39" s="41"/>
      <c r="B39" s="41"/>
      <c r="I39" s="10"/>
      <c r="P39" s="10"/>
      <c r="Q39" s="10"/>
      <c r="R39" s="10"/>
      <c r="S39" s="10"/>
      <c r="T39" s="10"/>
      <c r="U39" s="10"/>
      <c r="V39" s="5"/>
      <c r="W39" s="5"/>
      <c r="X39" s="15"/>
      <c r="Y39" s="15"/>
      <c r="Z39" s="15"/>
      <c r="AA39" s="16"/>
      <c r="AC39"/>
      <c r="AD39" s="2"/>
    </row>
    <row r="40" spans="1:30" ht="12.5" x14ac:dyDescent="0.25">
      <c r="A40" s="41"/>
      <c r="B40" s="41"/>
      <c r="I40" s="11"/>
      <c r="P40" s="11"/>
      <c r="Q40" s="11"/>
      <c r="R40" s="11"/>
      <c r="S40" s="11"/>
      <c r="T40" s="11"/>
      <c r="U40" s="11"/>
      <c r="V40" s="5"/>
      <c r="W40" s="5"/>
      <c r="X40" s="15"/>
      <c r="Y40" s="15"/>
      <c r="Z40" s="15"/>
      <c r="AA40" s="16"/>
      <c r="AC40"/>
      <c r="AD40" s="2"/>
    </row>
    <row r="41" spans="1:30" ht="12.5" x14ac:dyDescent="0.25">
      <c r="A41" s="41"/>
      <c r="B41" s="41"/>
      <c r="I41" s="11"/>
      <c r="P41" s="11"/>
      <c r="Q41" s="11"/>
      <c r="R41" s="11"/>
      <c r="S41" s="11"/>
      <c r="T41" s="11"/>
      <c r="U41" s="11"/>
      <c r="V41" s="5"/>
      <c r="W41" s="5"/>
      <c r="X41" s="15"/>
      <c r="Y41" s="15"/>
      <c r="Z41" s="15"/>
      <c r="AA41" s="16"/>
      <c r="AC41"/>
      <c r="AD41" s="2"/>
    </row>
    <row r="42" spans="1:30" ht="12.5" x14ac:dyDescent="0.25">
      <c r="A42" s="41"/>
      <c r="B42" s="41"/>
      <c r="I42" s="11"/>
      <c r="P42" s="11"/>
      <c r="Q42" s="11"/>
      <c r="R42" s="11"/>
      <c r="S42" s="11"/>
      <c r="T42" s="11"/>
      <c r="U42" s="11"/>
      <c r="V42" s="5"/>
      <c r="W42" s="5"/>
      <c r="X42" s="15"/>
      <c r="Y42" s="15"/>
      <c r="Z42" s="15"/>
      <c r="AA42" s="16"/>
      <c r="AC42"/>
      <c r="AD42" s="2"/>
    </row>
    <row r="43" spans="1:30" ht="12.5" x14ac:dyDescent="0.25">
      <c r="I43" s="11"/>
      <c r="P43" s="11"/>
      <c r="Q43" s="11"/>
      <c r="R43" s="11"/>
      <c r="S43" s="11"/>
      <c r="T43" s="11"/>
      <c r="U43" s="11"/>
      <c r="V43" s="5"/>
      <c r="W43" s="5"/>
      <c r="X43" s="15"/>
      <c r="Y43" s="15"/>
      <c r="Z43" s="15"/>
      <c r="AA43" s="16"/>
      <c r="AC43"/>
      <c r="AD43" s="2"/>
    </row>
    <row r="44" spans="1:30" ht="12.5" x14ac:dyDescent="0.25">
      <c r="I44" s="11"/>
      <c r="P44" s="11"/>
      <c r="Q44" s="11"/>
      <c r="R44" s="11"/>
      <c r="S44" s="11"/>
      <c r="T44" s="11"/>
      <c r="U44" s="11"/>
      <c r="V44" s="5"/>
      <c r="W44" s="5"/>
      <c r="X44" s="15"/>
      <c r="Y44" s="15"/>
      <c r="Z44" s="15"/>
      <c r="AA44" s="16"/>
      <c r="AC44"/>
      <c r="AD44" s="2"/>
    </row>
    <row r="45" spans="1:30" ht="12.5" x14ac:dyDescent="0.25">
      <c r="I45" s="11"/>
      <c r="P45" s="11"/>
      <c r="Q45" s="11"/>
      <c r="R45" s="11"/>
      <c r="S45" s="11"/>
      <c r="T45" s="11"/>
      <c r="U45" s="11"/>
      <c r="V45" s="5"/>
      <c r="W45" s="5"/>
      <c r="X45" s="15"/>
      <c r="Y45" s="15"/>
      <c r="Z45" s="15"/>
      <c r="AA45" s="16"/>
      <c r="AC45"/>
      <c r="AD45" s="2"/>
    </row>
    <row r="46" spans="1:30" ht="12.5" x14ac:dyDescent="0.25">
      <c r="I46" s="11"/>
      <c r="P46" s="11"/>
      <c r="Q46" s="11"/>
      <c r="R46" s="11"/>
      <c r="S46" s="11"/>
      <c r="T46" s="11"/>
      <c r="U46" s="11"/>
      <c r="V46" s="5"/>
      <c r="W46" s="5"/>
      <c r="X46" s="15"/>
      <c r="Y46" s="15"/>
      <c r="Z46" s="15"/>
      <c r="AA46" s="16"/>
      <c r="AC46"/>
      <c r="AD46" s="2"/>
    </row>
    <row r="47" spans="1:30" ht="12.5" x14ac:dyDescent="0.25">
      <c r="I47" s="11"/>
      <c r="P47" s="11"/>
      <c r="Q47" s="11"/>
      <c r="R47" s="11"/>
      <c r="S47" s="11"/>
      <c r="T47" s="11"/>
      <c r="U47" s="11"/>
      <c r="V47" s="5"/>
      <c r="W47" s="5"/>
      <c r="X47" s="15"/>
      <c r="Y47" s="15"/>
      <c r="Z47" s="15"/>
      <c r="AA47" s="16"/>
      <c r="AC47"/>
      <c r="AD47" s="2"/>
    </row>
    <row r="48" spans="1:30" ht="12.5" x14ac:dyDescent="0.25">
      <c r="I48" s="11"/>
      <c r="P48" s="11"/>
      <c r="Q48" s="11"/>
      <c r="R48" s="11"/>
      <c r="S48" s="11"/>
      <c r="T48" s="11"/>
      <c r="U48" s="11"/>
      <c r="V48" s="5"/>
      <c r="W48" s="5"/>
      <c r="X48" s="15"/>
      <c r="Y48" s="15"/>
      <c r="Z48" s="15"/>
      <c r="AA48" s="16"/>
      <c r="AC48"/>
      <c r="AD48" s="2"/>
    </row>
    <row r="49" spans="9:30" ht="12.5" x14ac:dyDescent="0.25">
      <c r="I49" s="11"/>
      <c r="P49" s="11"/>
      <c r="Q49" s="11"/>
      <c r="R49" s="11"/>
      <c r="S49" s="11"/>
      <c r="T49" s="11"/>
      <c r="U49" s="11"/>
      <c r="V49" s="5"/>
      <c r="W49" s="5"/>
      <c r="X49" s="15"/>
      <c r="Y49" s="15"/>
      <c r="Z49" s="15"/>
      <c r="AA49" s="16"/>
      <c r="AC49"/>
      <c r="AD49" s="2"/>
    </row>
    <row r="50" spans="9:30" ht="12.5" x14ac:dyDescent="0.25">
      <c r="I50" s="11"/>
      <c r="P50" s="11"/>
      <c r="Q50" s="11"/>
      <c r="R50" s="11"/>
      <c r="S50" s="11"/>
      <c r="T50" s="11"/>
      <c r="U50" s="11"/>
      <c r="V50" s="5"/>
      <c r="W50" s="5"/>
      <c r="X50" s="15"/>
      <c r="Y50" s="15"/>
      <c r="Z50" s="15"/>
      <c r="AA50" s="16"/>
      <c r="AC50"/>
      <c r="AD50" s="2"/>
    </row>
    <row r="51" spans="9:30" ht="12.5" x14ac:dyDescent="0.25">
      <c r="I51" s="11"/>
      <c r="P51" s="11"/>
      <c r="Q51" s="11"/>
      <c r="R51" s="11"/>
      <c r="S51" s="11"/>
      <c r="T51" s="11"/>
      <c r="U51" s="11"/>
      <c r="V51" s="5"/>
      <c r="W51" s="5"/>
      <c r="X51" s="15"/>
      <c r="Y51" s="15"/>
      <c r="Z51" s="15"/>
      <c r="AA51" s="16"/>
      <c r="AC51"/>
      <c r="AD51" s="2"/>
    </row>
    <row r="52" spans="9:30" ht="12.5" x14ac:dyDescent="0.25">
      <c r="I52" s="12"/>
      <c r="P52" s="12"/>
      <c r="Q52" s="11"/>
      <c r="R52" s="11"/>
      <c r="S52" s="11"/>
      <c r="T52" s="11"/>
      <c r="U52" s="11"/>
      <c r="V52" s="5"/>
      <c r="W52" s="5"/>
      <c r="X52" s="15"/>
      <c r="Y52" s="15"/>
      <c r="Z52" s="15"/>
      <c r="AA52" s="16"/>
      <c r="AC52"/>
      <c r="AD52" s="2"/>
    </row>
    <row r="53" spans="9:30" ht="12.5" x14ac:dyDescent="0.25">
      <c r="I53" s="12"/>
      <c r="P53" s="12"/>
      <c r="Q53" s="11"/>
      <c r="R53" s="11"/>
      <c r="S53" s="11"/>
      <c r="T53" s="11"/>
      <c r="U53" s="11"/>
      <c r="V53" s="5"/>
      <c r="W53" s="5"/>
      <c r="X53" s="15"/>
      <c r="Y53" s="15"/>
      <c r="Z53" s="15"/>
      <c r="AA53" s="16"/>
      <c r="AC53"/>
      <c r="AD53" s="2"/>
    </row>
    <row r="54" spans="9:30" ht="12.5" x14ac:dyDescent="0.25">
      <c r="I54" s="12"/>
      <c r="P54" s="12"/>
      <c r="Q54" s="12"/>
      <c r="R54" s="12"/>
      <c r="S54" s="12"/>
      <c r="T54" s="12"/>
      <c r="U54" s="12"/>
      <c r="V54" s="5"/>
      <c r="W54" s="5"/>
      <c r="X54" s="15"/>
      <c r="Y54" s="15"/>
      <c r="Z54" s="15"/>
      <c r="AA54" s="16"/>
      <c r="AC54"/>
      <c r="AD54" s="2"/>
    </row>
    <row r="55" spans="9:30" ht="12.5" x14ac:dyDescent="0.25">
      <c r="I55" s="12"/>
      <c r="P55" s="12"/>
      <c r="Q55" s="12"/>
      <c r="R55" s="12"/>
      <c r="S55" s="12"/>
      <c r="T55" s="12"/>
      <c r="U55" s="12"/>
      <c r="V55" s="5"/>
      <c r="W55" s="5"/>
      <c r="X55" s="15"/>
      <c r="Y55" s="15"/>
      <c r="Z55" s="15"/>
      <c r="AA55" s="16"/>
      <c r="AC55"/>
      <c r="AD55" s="2"/>
    </row>
    <row r="56" spans="9:30" ht="12.5" x14ac:dyDescent="0.25">
      <c r="I56" s="11"/>
      <c r="P56" s="11"/>
      <c r="Q56" s="11"/>
      <c r="R56" s="11"/>
      <c r="S56" s="11"/>
      <c r="T56" s="11"/>
      <c r="U56" s="11"/>
      <c r="V56" s="5"/>
      <c r="W56" s="5"/>
      <c r="X56" s="15"/>
      <c r="Y56" s="15"/>
      <c r="Z56" s="15"/>
      <c r="AA56" s="16"/>
      <c r="AC56"/>
      <c r="AD56" s="2"/>
    </row>
    <row r="57" spans="9:30" ht="12.5" x14ac:dyDescent="0.25">
      <c r="I57" s="11"/>
      <c r="P57" s="11"/>
      <c r="Q57" s="11"/>
      <c r="R57" s="11"/>
      <c r="S57" s="11"/>
      <c r="T57" s="11"/>
      <c r="U57" s="11"/>
      <c r="V57" s="5"/>
      <c r="W57" s="5"/>
      <c r="X57" s="15"/>
      <c r="Y57" s="15"/>
      <c r="Z57" s="15"/>
      <c r="AA57" s="16"/>
      <c r="AC57"/>
      <c r="AD57" s="2"/>
    </row>
    <row r="58" spans="9:30" ht="12.5" x14ac:dyDescent="0.25">
      <c r="I58" s="11"/>
      <c r="P58" s="11"/>
      <c r="Q58" s="11"/>
      <c r="R58" s="11"/>
      <c r="S58" s="11"/>
      <c r="T58" s="11"/>
      <c r="U58" s="11"/>
      <c r="V58" s="5"/>
      <c r="W58" s="5"/>
      <c r="X58" s="15"/>
      <c r="Y58" s="15"/>
      <c r="Z58" s="15"/>
      <c r="AA58" s="16"/>
      <c r="AC58"/>
      <c r="AD58" s="2"/>
    </row>
    <row r="59" spans="9:30" ht="12.5" x14ac:dyDescent="0.25">
      <c r="I59" s="13"/>
      <c r="P59" s="13"/>
      <c r="Q59" s="13"/>
      <c r="R59" s="13"/>
      <c r="S59" s="13"/>
      <c r="T59" s="13"/>
      <c r="U59" s="13"/>
      <c r="V59" s="5"/>
      <c r="W59" s="5"/>
      <c r="X59" s="15"/>
      <c r="Y59" s="15"/>
      <c r="Z59" s="15"/>
      <c r="AA59" s="16"/>
      <c r="AC59"/>
      <c r="AD59" s="2"/>
    </row>
    <row r="60" spans="9:30" ht="12.5" x14ac:dyDescent="0.25">
      <c r="V60" s="5"/>
      <c r="W60" s="5"/>
      <c r="X60" s="15"/>
      <c r="Y60" s="15"/>
      <c r="Z60" s="15"/>
      <c r="AA60" s="16"/>
      <c r="AC60"/>
      <c r="AD60" s="2"/>
    </row>
    <row r="61" spans="9:30" ht="12.5" x14ac:dyDescent="0.25">
      <c r="V61" s="5"/>
      <c r="W61" s="5"/>
      <c r="X61" s="15"/>
      <c r="Y61" s="15"/>
      <c r="Z61" s="15"/>
      <c r="AA61" s="16"/>
      <c r="AC61"/>
      <c r="AD61" s="2"/>
    </row>
    <row r="62" spans="9:30" ht="12.5" x14ac:dyDescent="0.25">
      <c r="V62" s="5"/>
      <c r="W62" s="5"/>
      <c r="X62" s="15"/>
      <c r="Y62" s="15"/>
      <c r="Z62" s="15"/>
      <c r="AA62" s="16"/>
      <c r="AC62"/>
      <c r="AD62" s="2"/>
    </row>
    <row r="63" spans="9:30" ht="12.5" x14ac:dyDescent="0.25">
      <c r="V63" s="5"/>
      <c r="W63" s="5"/>
      <c r="X63" s="15"/>
      <c r="Y63" s="15"/>
      <c r="Z63" s="15"/>
      <c r="AA63" s="16"/>
      <c r="AC63"/>
      <c r="AD63" s="2"/>
    </row>
    <row r="64" spans="9:30" ht="12.5" x14ac:dyDescent="0.25">
      <c r="V64" s="5"/>
      <c r="W64" s="5"/>
      <c r="X64" s="15"/>
      <c r="Y64" s="15"/>
      <c r="Z64" s="15"/>
      <c r="AA64" s="16"/>
      <c r="AC64"/>
      <c r="AD64" s="2"/>
    </row>
    <row r="65" spans="22:30" ht="12.5" x14ac:dyDescent="0.25">
      <c r="V65" s="5"/>
      <c r="W65" s="5"/>
      <c r="X65" s="15"/>
      <c r="Y65" s="15"/>
      <c r="Z65" s="15"/>
      <c r="AA65" s="16"/>
      <c r="AC65"/>
      <c r="AD65" s="2"/>
    </row>
    <row r="66" spans="22:30" ht="12.5" x14ac:dyDescent="0.25">
      <c r="V66" s="5"/>
      <c r="W66" s="5"/>
      <c r="X66" s="15"/>
      <c r="Y66" s="15"/>
      <c r="Z66" s="15"/>
      <c r="AA66" s="16"/>
      <c r="AC66"/>
      <c r="AD66" s="2"/>
    </row>
    <row r="67" spans="22:30" ht="12.5" x14ac:dyDescent="0.25">
      <c r="V67" s="5"/>
      <c r="W67" s="5"/>
      <c r="X67" s="15"/>
      <c r="Y67" s="15"/>
      <c r="Z67" s="15"/>
      <c r="AA67" s="16"/>
      <c r="AC67"/>
      <c r="AD67" s="2"/>
    </row>
    <row r="68" spans="22:30" ht="12.5" x14ac:dyDescent="0.25">
      <c r="V68" s="5"/>
      <c r="W68" s="5"/>
      <c r="X68" s="15"/>
      <c r="Y68" s="15"/>
      <c r="Z68" s="15"/>
      <c r="AA68" s="16"/>
      <c r="AC68"/>
      <c r="AD68" s="2"/>
    </row>
    <row r="69" spans="22:30" ht="12.5" x14ac:dyDescent="0.25">
      <c r="V69" s="5"/>
      <c r="W69" s="5"/>
      <c r="X69" s="15"/>
      <c r="Y69" s="15"/>
      <c r="Z69" s="15"/>
      <c r="AA69" s="16"/>
      <c r="AC69"/>
      <c r="AD69" s="2"/>
    </row>
    <row r="70" spans="22:30" ht="12.5" x14ac:dyDescent="0.25">
      <c r="V70" s="5"/>
      <c r="W70" s="5"/>
      <c r="X70" s="15"/>
      <c r="Y70" s="15"/>
      <c r="Z70" s="15"/>
      <c r="AA70" s="16"/>
      <c r="AC70"/>
      <c r="AD70" s="2"/>
    </row>
    <row r="71" spans="22:30" ht="12.5" x14ac:dyDescent="0.25">
      <c r="V71" s="5"/>
      <c r="W71" s="5"/>
      <c r="X71" s="15"/>
      <c r="Y71" s="15"/>
      <c r="Z71" s="15"/>
      <c r="AA71" s="16"/>
      <c r="AC71"/>
      <c r="AD71" s="2"/>
    </row>
    <row r="72" spans="22:30" ht="12.5" x14ac:dyDescent="0.25">
      <c r="V72" s="5"/>
      <c r="W72" s="5"/>
      <c r="X72" s="15"/>
      <c r="Y72" s="15"/>
      <c r="Z72" s="15"/>
      <c r="AA72" s="16"/>
      <c r="AC72"/>
      <c r="AD72" s="2"/>
    </row>
    <row r="73" spans="22:30" ht="12.5" x14ac:dyDescent="0.25">
      <c r="V73" s="5"/>
      <c r="W73" s="5"/>
      <c r="X73" s="15"/>
      <c r="Y73" s="15"/>
      <c r="Z73" s="15"/>
      <c r="AA73" s="16"/>
      <c r="AC73"/>
      <c r="AD73" s="2"/>
    </row>
    <row r="74" spans="22:30" ht="12.5" x14ac:dyDescent="0.25">
      <c r="V74" s="5"/>
      <c r="W74" s="5"/>
      <c r="X74" s="15"/>
      <c r="Y74" s="15"/>
      <c r="Z74" s="15"/>
      <c r="AA74" s="16"/>
      <c r="AC74"/>
      <c r="AD74" s="2"/>
    </row>
    <row r="75" spans="22:30" ht="12.5" x14ac:dyDescent="0.25">
      <c r="V75" s="5"/>
      <c r="W75" s="5"/>
      <c r="X75" s="15"/>
      <c r="Y75" s="15"/>
      <c r="Z75" s="15"/>
      <c r="AA75" s="16"/>
      <c r="AC75"/>
      <c r="AD75" s="2"/>
    </row>
    <row r="76" spans="22:30" ht="12.5" x14ac:dyDescent="0.25">
      <c r="V76" s="5"/>
      <c r="W76" s="5"/>
      <c r="X76" s="15"/>
      <c r="Y76" s="15"/>
      <c r="Z76" s="15"/>
      <c r="AA76" s="16"/>
      <c r="AC76"/>
      <c r="AD76" s="2"/>
    </row>
    <row r="77" spans="22:30" ht="12.5" x14ac:dyDescent="0.25">
      <c r="V77" s="5"/>
      <c r="W77" s="5"/>
      <c r="X77" s="15"/>
      <c r="Y77" s="15"/>
      <c r="Z77" s="15"/>
      <c r="AA77" s="16"/>
      <c r="AC77"/>
      <c r="AD77" s="2"/>
    </row>
    <row r="78" spans="22:30" ht="12.5" x14ac:dyDescent="0.25">
      <c r="V78" s="5"/>
      <c r="W78" s="5"/>
      <c r="X78" s="15"/>
      <c r="Y78" s="15"/>
      <c r="Z78" s="15"/>
      <c r="AA78" s="16"/>
      <c r="AC78"/>
      <c r="AD78" s="2"/>
    </row>
    <row r="79" spans="22:30" ht="12.5" x14ac:dyDescent="0.25">
      <c r="V79" s="5"/>
      <c r="W79" s="5"/>
      <c r="X79" s="15"/>
      <c r="Y79" s="15"/>
      <c r="Z79" s="15"/>
      <c r="AA79" s="16"/>
      <c r="AC79"/>
      <c r="AD79" s="2"/>
    </row>
    <row r="80" spans="22:30" ht="12.5" x14ac:dyDescent="0.25">
      <c r="V80" s="5"/>
      <c r="W80" s="5"/>
      <c r="X80" s="15"/>
      <c r="Y80" s="15"/>
      <c r="Z80" s="15"/>
      <c r="AA80" s="16"/>
      <c r="AC80"/>
      <c r="AD80" s="2"/>
    </row>
    <row r="81" spans="9:30" ht="12.5" x14ac:dyDescent="0.25">
      <c r="V81" s="5"/>
      <c r="W81" s="5"/>
      <c r="X81" s="15"/>
      <c r="Y81" s="15"/>
      <c r="Z81" s="15"/>
      <c r="AA81" s="16"/>
      <c r="AC81"/>
      <c r="AD81" s="2"/>
    </row>
    <row r="82" spans="9:30" ht="12.5" x14ac:dyDescent="0.25">
      <c r="V82" s="5"/>
      <c r="W82" s="5"/>
      <c r="X82" s="15"/>
      <c r="Y82" s="15"/>
      <c r="Z82" s="15"/>
      <c r="AA82" s="16"/>
      <c r="AC82"/>
      <c r="AD82" s="2"/>
    </row>
    <row r="83" spans="9:30" ht="12.5" x14ac:dyDescent="0.25">
      <c r="V83" s="5"/>
      <c r="W83" s="5"/>
      <c r="X83" s="15"/>
      <c r="Y83" s="15"/>
      <c r="Z83" s="15"/>
      <c r="AA83" s="16"/>
      <c r="AC83"/>
      <c r="AD83" s="2"/>
    </row>
    <row r="84" spans="9:30" ht="12.5" x14ac:dyDescent="0.25">
      <c r="V84" s="5"/>
      <c r="W84" s="5"/>
      <c r="X84" s="15"/>
      <c r="Y84" s="15"/>
      <c r="Z84" s="15"/>
      <c r="AA84" s="16"/>
      <c r="AC84"/>
      <c r="AD84" s="2"/>
    </row>
    <row r="85" spans="9:30" ht="12.5" x14ac:dyDescent="0.25">
      <c r="V85" s="5"/>
      <c r="W85" s="5"/>
      <c r="X85" s="15"/>
      <c r="Y85" s="15"/>
      <c r="Z85" s="15"/>
      <c r="AA85" s="16"/>
      <c r="AC85"/>
      <c r="AD85" s="2"/>
    </row>
    <row r="86" spans="9:30" ht="12.5" x14ac:dyDescent="0.25">
      <c r="V86" s="5"/>
      <c r="W86" s="5"/>
      <c r="X86" s="15"/>
      <c r="Y86" s="15"/>
      <c r="Z86" s="15"/>
      <c r="AA86" s="16"/>
      <c r="AC86"/>
      <c r="AD86" s="2"/>
    </row>
    <row r="87" spans="9:30" ht="12.5" x14ac:dyDescent="0.25">
      <c r="V87" s="5"/>
      <c r="W87" s="5"/>
      <c r="X87" s="15"/>
      <c r="Y87" s="15"/>
      <c r="Z87" s="15"/>
      <c r="AA87" s="16"/>
      <c r="AC87"/>
      <c r="AD87" s="2"/>
    </row>
    <row r="88" spans="9:30" ht="12.5" x14ac:dyDescent="0.25">
      <c r="V88" s="5"/>
      <c r="W88" s="5"/>
      <c r="X88" s="15"/>
      <c r="Y88" s="15"/>
      <c r="Z88" s="15"/>
      <c r="AA88" s="16"/>
      <c r="AC88"/>
      <c r="AD88" s="2"/>
    </row>
    <row r="89" spans="9:30" ht="12.5" x14ac:dyDescent="0.25">
      <c r="V89" s="5"/>
      <c r="W89" s="5"/>
      <c r="X89" s="15"/>
      <c r="Y89" s="15"/>
      <c r="Z89" s="15"/>
      <c r="AA89" s="16"/>
      <c r="AC89"/>
      <c r="AD89" s="2"/>
    </row>
    <row r="90" spans="9:30" ht="12.5" x14ac:dyDescent="0.25">
      <c r="V90" s="5"/>
      <c r="W90" s="5"/>
      <c r="X90" s="15"/>
      <c r="Y90" s="15"/>
      <c r="Z90" s="15"/>
      <c r="AA90" s="16"/>
      <c r="AC90"/>
      <c r="AD90" s="2"/>
    </row>
    <row r="91" spans="9:30" ht="12.5" x14ac:dyDescent="0.25">
      <c r="V91" s="5"/>
      <c r="W91" s="5"/>
      <c r="X91" s="15"/>
      <c r="Y91" s="15"/>
      <c r="Z91" s="15"/>
      <c r="AA91" s="16"/>
      <c r="AC91"/>
      <c r="AD91" s="2"/>
    </row>
    <row r="92" spans="9:30" ht="12.5" x14ac:dyDescent="0.25">
      <c r="V92" s="5"/>
      <c r="W92" s="5"/>
      <c r="X92" s="15"/>
      <c r="Y92" s="15"/>
      <c r="Z92" s="15"/>
      <c r="AA92" s="16"/>
      <c r="AC92"/>
      <c r="AD92" s="2"/>
    </row>
    <row r="93" spans="9:30" ht="12.5" x14ac:dyDescent="0.25">
      <c r="I93" s="5"/>
      <c r="P93" s="5"/>
      <c r="Q93" s="5"/>
      <c r="R93" s="5"/>
      <c r="S93" s="5"/>
      <c r="T93" s="5"/>
      <c r="U93" s="5"/>
      <c r="V93" s="5"/>
      <c r="W93" s="5"/>
      <c r="X93" s="15"/>
      <c r="Y93" s="15"/>
      <c r="Z93" s="15"/>
      <c r="AA93" s="16"/>
      <c r="AC93"/>
      <c r="AD93" s="2"/>
    </row>
    <row r="94" spans="9:30" ht="12.5" x14ac:dyDescent="0.25">
      <c r="I94" s="5"/>
      <c r="P94" s="5"/>
      <c r="Q94" s="5"/>
      <c r="R94" s="5"/>
      <c r="S94" s="5"/>
      <c r="T94" s="5"/>
      <c r="U94" s="5"/>
      <c r="V94" s="5"/>
      <c r="W94" s="5"/>
      <c r="X94" s="15"/>
      <c r="Y94" s="15"/>
      <c r="Z94" s="15"/>
      <c r="AA94" s="16"/>
      <c r="AC94"/>
      <c r="AD94" s="2"/>
    </row>
    <row r="95" spans="9:30" x14ac:dyDescent="0.25">
      <c r="I95" s="9"/>
      <c r="P95" s="9"/>
      <c r="Q95" s="9"/>
      <c r="R95" s="9"/>
      <c r="S95" s="9"/>
      <c r="T95" s="9"/>
      <c r="U95" s="9"/>
      <c r="V95" s="5"/>
      <c r="W95" s="5"/>
      <c r="X95" s="15"/>
      <c r="Y95" s="15"/>
      <c r="Z95" s="15"/>
      <c r="AA95" s="16"/>
    </row>
    <row r="96" spans="9:30" x14ac:dyDescent="0.25">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2.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60374B-0EC7-454F-A3EE-8E4ED2B8DFBB}">
  <ds:schemaRefs>
    <ds:schemaRef ds:uri="http://purl.org/dc/elements/1.1/"/>
    <ds:schemaRef ds:uri="http://schemas.microsoft.com/office/2006/metadata/properties"/>
    <ds:schemaRef ds:uri="http://purl.org/dc/terms/"/>
    <ds:schemaRef ds:uri="e06d6100-095f-438e-9ab4-ec985388c483"/>
    <ds:schemaRef ds:uri="http://schemas.microsoft.com/office/2006/documentManagement/types"/>
    <ds:schemaRef ds:uri="http://schemas.microsoft.com/office/infopath/2007/PartnerControls"/>
    <ds:schemaRef ds:uri="c2d3ddbd-1907-4f48-8693-0f26089e1585"/>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19006E3-DD10-4463-B0B4-5AFC927126C4}">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Dec 23 Published MOS estimates</vt:lpstr>
      <vt:lpstr>Jan 24 Published MOS estimates</vt:lpstr>
      <vt:lpstr>Feb 24 Published MOS estimates</vt:lpstr>
    </vt:vector>
  </TitlesOfParts>
  <Company>VENCorp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creator>cdiep</dc:creator>
  <dc:description>1.0</dc:description>
  <cp:lastModifiedBy>Bernadette Velarde</cp:lastModifiedBy>
  <cp:lastPrinted>2010-01-18T07:10:20Z</cp:lastPrinted>
  <dcterms:created xsi:type="dcterms:W3CDTF">2010-01-06T00:04:41Z</dcterms:created>
  <dcterms:modified xsi:type="dcterms:W3CDTF">2023-03-02T23:17:55Z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ies>
</file>