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aemocloud-my.sharepoint.com/personal/bernadette_velarde_aemo_com_au/Documents/Desktop/"/>
    </mc:Choice>
  </mc:AlternateContent>
  <xr:revisionPtr revIDLastSave="0" documentId="8_{B3357C35-4979-4CAC-B0A2-11E9F0A4952A}" xr6:coauthVersionLast="47" xr6:coauthVersionMax="47" xr10:uidLastSave="{00000000-0000-0000-0000-000000000000}"/>
  <bookViews>
    <workbookView xWindow="-75" yWindow="-16320" windowWidth="29040" windowHeight="15990" firstSheet="2" activeTab="2" xr2:uid="{00000000-000D-0000-FFFF-FFFF00000000}"/>
  </bookViews>
  <sheets>
    <sheet name="Important Notice" sheetId="10" r:id="rId1"/>
    <sheet name="MOS Estimates Methodology" sheetId="9" r:id="rId2"/>
    <sheet name="Sep 23 Published MOS estimates" sheetId="4" r:id="rId3"/>
    <sheet name="Oct 23 Published MOS estimates" sheetId="8" r:id="rId4"/>
    <sheet name="Nov 23 Published MOS estimate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8" l="1"/>
  <c r="G24" i="8"/>
  <c r="D20" i="8"/>
  <c r="F17" i="4"/>
  <c r="G16" i="4"/>
  <c r="E15" i="4"/>
  <c r="D22" i="6"/>
  <c r="F24" i="8"/>
  <c r="D21" i="4"/>
  <c r="D21" i="8" l="1"/>
  <c r="G17" i="4"/>
  <c r="D5" i="6"/>
  <c r="D15" i="8"/>
  <c r="E21" i="4"/>
  <c r="E6" i="4"/>
  <c r="D24" i="4"/>
  <c r="D25" i="4" s="1"/>
  <c r="H16" i="4"/>
  <c r="G5" i="4"/>
  <c r="F16" i="4"/>
  <c r="D18" i="6"/>
  <c r="D21" i="6"/>
  <c r="D16" i="8"/>
  <c r="D22" i="8"/>
  <c r="D18" i="8"/>
  <c r="D24" i="8"/>
  <c r="G6" i="4"/>
  <c r="D19" i="4"/>
  <c r="D18" i="4"/>
  <c r="D15" i="6"/>
  <c r="D19" i="6"/>
  <c r="D23" i="6"/>
  <c r="D24" i="6"/>
  <c r="D25" i="6" s="1"/>
  <c r="D16" i="6"/>
  <c r="D20" i="6"/>
  <c r="D17" i="6"/>
  <c r="D19" i="8"/>
  <c r="D23" i="8"/>
  <c r="H5" i="4"/>
  <c r="D5" i="4"/>
  <c r="F6" i="4"/>
  <c r="H6" i="4"/>
  <c r="E16" i="4"/>
  <c r="D17" i="4"/>
  <c r="H17" i="4"/>
  <c r="D6" i="4"/>
  <c r="F5" i="4"/>
  <c r="D16" i="4"/>
  <c r="D20" i="4"/>
  <c r="E5" i="4"/>
  <c r="D15" i="4"/>
  <c r="E17" i="4"/>
  <c r="H6" i="6"/>
  <c r="G6" i="6"/>
  <c r="F6" i="6"/>
  <c r="E6" i="6"/>
  <c r="D6" i="6"/>
  <c r="H5" i="6"/>
  <c r="G5" i="6"/>
  <c r="F5" i="6"/>
  <c r="E5" i="6"/>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<sst xmlns="http://schemas.openxmlformats.org/spreadsheetml/2006/main" count="96" uniqueCount="25">
  <si>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Maximum</t>
  </si>
  <si>
    <t>Mean</t>
  </si>
  <si>
    <t>Median</t>
  </si>
  <si>
    <t>Minimum</t>
  </si>
  <si>
    <t>Std deviation</t>
  </si>
  <si>
    <t>Sydney EGP</t>
  </si>
  <si>
    <t>Adelaide MAP</t>
  </si>
  <si>
    <t>Sydney MSP</t>
  </si>
  <si>
    <t>% days positive</t>
  </si>
  <si>
    <t>% days negative</t>
  </si>
  <si>
    <t>Summary statistics GJ/d</t>
  </si>
  <si>
    <t>No of days</t>
  </si>
  <si>
    <t>MOS increase</t>
  </si>
  <si>
    <t>MOS decrease</t>
  </si>
  <si>
    <t>Brisbane RBP</t>
  </si>
  <si>
    <t>Adelaide SEAGas</t>
  </si>
  <si>
    <t>Figure 2 - Distribution of daily MOS quantities</t>
  </si>
  <si>
    <t xml:space="preserve">Table 2 - Summary statistics of daily MOS quantities 
</t>
  </si>
  <si>
    <t>Table 3 - Daily MOS quantities (GJ/d)</t>
  </si>
  <si>
    <t xml:space="preserve">Figure 2 - Distribution of daily MOS quantities </t>
  </si>
  <si>
    <t>Figure 1 - Curves of daily MOS quantities</t>
  </si>
  <si>
    <t>Table 1 - Maximum MOS quantity (GJ/d)</t>
  </si>
  <si>
    <t>MOS Period: Sep 2023</t>
  </si>
  <si>
    <t>MOS Period:Oct 2023</t>
  </si>
  <si>
    <t>MOS Period: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</si>
</sst>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9"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5">
    <xf numFmtId="0" fontId="0" fillId="0" borderId="0"/>
    <xf numFmtId="43" fontId="1" fillId="0" borderId="0" applyFont="0" applyFill="0" applyBorder="0" applyAlignment="0" applyProtection="0"/>
    <xf numFmtId="43" fontId="16" fillId="0" borderId="0" applyFont="0" applyFill="0" applyBorder="0" applyAlignment="0" applyProtection="0"/>
    <xf numFmtId="0" fontId="16" fillId="0" borderId="0"/>
    <xf numFmtId="9" fontId="1" fillId="0" borderId="0" applyFont="0" applyFill="0" applyBorder="0" applyAlignment="0" applyProtection="0"/>
  </cellStyleXfs>
  <cellXfs count="67">
    <xf numFmtId="0" fontId="0" fillId="0" borderId="0" xfId="0"/>
    <xf numFmtId="0" fontId="3" fillId="0" borderId="0" xfId="0" applyFont="1"/>
    <xf numFmtId="164" fontId="3" fillId="0" borderId="0" xfId="0" applyNumberFormat="1" applyFont="1"/>
    <xf numFmtId="0" fontId="3" fillId="0" borderId="0" xfId="0" applyFont="1" applyAlignment="1">
      <alignment wrapText="1"/>
    </xf>
    <xf numFmtId="0" fontId="3" fillId="0" borderId="0" xfId="0" applyFont="1" applyBorder="1" applyAlignment="1">
      <alignment wrapText="1"/>
    </xf>
    <xf numFmtId="164" fontId="3" fillId="0" borderId="0" xfId="0" applyNumberFormat="1" applyFont="1" applyBorder="1"/>
    <xf numFmtId="0" fontId="3" fillId="0" borderId="0" xfId="0" quotePrefix="1" applyFont="1"/>
    <xf numFmtId="1" fontId="3" fillId="0" borderId="0" xfId="0" applyNumberFormat="1" applyFont="1" applyBorder="1"/>
    <xf numFmtId="165" fontId="3" fillId="0" borderId="0" xfId="4" applyNumberFormat="1" applyFont="1" applyBorder="1"/>
    <xf numFmtId="0" fontId="3" fillId="0" borderId="0" xfId="0" applyFont="1" applyBorder="1"/>
    <xf numFmtId="0" fontId="4" fillId="0" borderId="0" xfId="0" applyFont="1" applyBorder="1" applyAlignment="1">
      <alignment horizontal="center"/>
    </xf>
    <xf numFmtId="9" fontId="3" fillId="0" borderId="0" xfId="4" applyFont="1" applyBorder="1"/>
    <xf numFmtId="9" fontId="3" fillId="0" borderId="0" xfId="4" applyFont="1" applyFill="1" applyBorder="1"/>
    <xf numFmtId="9" fontId="3" fillId="0" borderId="0" xfId="0" applyNumberFormat="1" applyFont="1"/>
    <xf numFmtId="0" fontId="6" fillId="0" borderId="0" xfId="0" applyFont="1"/>
    <xf numFmtId="2" fontId="6" fillId="0" borderId="0" xfId="0" applyNumberFormat="1" applyFont="1"/>
    <xf numFmtId="164" fontId="6" fillId="0" borderId="0" xfId="0" applyNumberFormat="1" applyFont="1"/>
    <xf numFmtId="0" fontId="5" fillId="0" borderId="0" xfId="0" applyFont="1" applyAlignment="1"/>
    <xf numFmtId="3" fontId="7" fillId="2" borderId="0" xfId="1" applyNumberFormat="1" applyFont="1" applyFill="1" applyBorder="1"/>
    <xf numFmtId="164" fontId="7" fillId="3" borderId="8" xfId="0" applyNumberFormat="1" applyFont="1" applyFill="1" applyBorder="1"/>
    <xf numFmtId="164" fontId="7" fillId="2" borderId="9" xfId="0" applyNumberFormat="1" applyFont="1" applyFill="1" applyBorder="1" applyAlignment="1">
      <alignment horizontal="center"/>
    </xf>
    <xf numFmtId="9" fontId="7" fillId="2" borderId="10" xfId="0" applyNumberFormat="1" applyFont="1" applyFill="1" applyBorder="1" applyAlignment="1">
      <alignment horizontal="center"/>
    </xf>
    <xf numFmtId="9" fontId="7" fillId="2" borderId="10" xfId="4" applyFont="1" applyFill="1" applyBorder="1" applyAlignment="1">
      <alignment horizontal="center"/>
    </xf>
    <xf numFmtId="3" fontId="7" fillId="2" borderId="11" xfId="1" applyNumberFormat="1" applyFont="1" applyFill="1" applyBorder="1"/>
    <xf numFmtId="0" fontId="9" fillId="2" borderId="7" xfId="0" applyFont="1" applyFill="1" applyBorder="1"/>
    <xf numFmtId="164" fontId="7" fillId="2" borderId="5" xfId="0" applyNumberFormat="1" applyFont="1" applyFill="1" applyBorder="1"/>
    <xf numFmtId="164" fontId="7" fillId="2" borderId="6" xfId="0" applyNumberFormat="1" applyFont="1" applyFill="1" applyBorder="1"/>
    <xf numFmtId="0" fontId="8" fillId="0" borderId="0" xfId="0" applyFont="1" applyBorder="1" applyAlignment="1">
      <alignment wrapText="1"/>
    </xf>
    <xf numFmtId="2" fontId="10" fillId="4" borderId="13" xfId="0" applyNumberFormat="1" applyFont="1" applyFill="1" applyBorder="1" applyAlignment="1">
      <alignment horizontal="center" wrapText="1"/>
    </xf>
    <xf numFmtId="2" fontId="10" fillId="4" borderId="14" xfId="0" applyNumberFormat="1" applyFont="1" applyFill="1" applyBorder="1" applyAlignment="1">
      <alignment horizontal="center" wrapText="1"/>
    </xf>
    <xf numFmtId="2" fontId="10" fillId="4" borderId="15" xfId="0" applyNumberFormat="1" applyFont="1" applyFill="1" applyBorder="1" applyAlignment="1">
      <alignment horizontal="center" wrapText="1"/>
    </xf>
    <xf numFmtId="3" fontId="7" fillId="2" borderId="5" xfId="1" applyNumberFormat="1" applyFont="1" applyFill="1" applyBorder="1"/>
    <xf numFmtId="3" fontId="7" fillId="2" borderId="12" xfId="1" applyNumberFormat="1" applyFont="1" applyFill="1" applyBorder="1"/>
    <xf numFmtId="3" fontId="7" fillId="2" borderId="16" xfId="1" applyNumberFormat="1" applyFont="1" applyFill="1" applyBorder="1"/>
    <xf numFmtId="3" fontId="7" fillId="2" borderId="7" xfId="1" applyNumberFormat="1" applyFont="1" applyFill="1" applyBorder="1"/>
    <xf numFmtId="3" fontId="7" fillId="2" borderId="17" xfId="1" applyNumberFormat="1" applyFont="1" applyFill="1" applyBorder="1"/>
    <xf numFmtId="3" fontId="7" fillId="2" borderId="6" xfId="1" applyNumberFormat="1" applyFont="1" applyFill="1" applyBorder="1"/>
    <xf numFmtId="3" fontId="7" fillId="2" borderId="18" xfId="1" applyNumberFormat="1" applyFont="1" applyFill="1" applyBorder="1"/>
    <xf numFmtId="2" fontId="10" fillId="4" borderId="0" xfId="0" applyNumberFormat="1" applyFont="1" applyFill="1" applyBorder="1" applyAlignment="1">
      <alignment horizontal="center" wrapText="1"/>
    </xf>
    <xf numFmtId="3" fontId="14" fillId="2" borderId="2" xfId="0" applyNumberFormat="1" applyFont="1" applyFill="1" applyBorder="1"/>
    <xf numFmtId="0" fontId="15" fillId="2" borderId="2" xfId="0" applyFont="1" applyFill="1" applyBorder="1"/>
    <xf numFmtId="0" fontId="3" fillId="0" borderId="0" xfId="0" applyFont="1" applyFill="1"/>
    <xf numFmtId="3" fontId="7" fillId="2" borderId="1" xfId="1" applyNumberFormat="1" applyFont="1" applyFill="1" applyBorder="1" applyAlignment="1">
      <alignment horizontal="center"/>
    </xf>
    <xf numFmtId="3" fontId="7" fillId="2" borderId="3" xfId="1" applyNumberFormat="1" applyFont="1" applyFill="1" applyBorder="1" applyAlignment="1">
      <alignment horizontal="center"/>
    </xf>
    <xf numFmtId="3" fontId="7" fillId="2" borderId="4" xfId="1" applyNumberFormat="1" applyFont="1" applyFill="1" applyBorder="1" applyAlignment="1">
      <alignment horizontal="center"/>
    </xf>
    <xf numFmtId="164" fontId="3" fillId="0" borderId="0" xfId="0" applyNumberFormat="1" applyFont="1" applyBorder="1" applyAlignment="1">
      <alignment wrapText="1"/>
    </xf>
    <xf numFmtId="9" fontId="7" fillId="2" borderId="12" xfId="4" applyFont="1" applyFill="1" applyBorder="1"/>
    <xf numFmtId="9" fontId="7" fillId="2" borderId="16" xfId="4" applyFont="1" applyFill="1" applyBorder="1"/>
    <xf numFmtId="9" fontId="7" fillId="2" borderId="11" xfId="4" applyFont="1" applyFill="1" applyBorder="1"/>
    <xf numFmtId="9" fontId="7" fillId="2" borderId="18" xfId="4" applyFont="1" applyFill="1" applyBorder="1"/>
    <xf numFmtId="0" fontId="7" fillId="3" borderId="5" xfId="0" applyFont="1" applyFill="1" applyBorder="1" applyAlignment="1">
      <alignment horizontal="center" wrapText="1"/>
    </xf>
    <xf numFmtId="0" fontId="7" fillId="3" borderId="12" xfId="0" applyFont="1" applyFill="1" applyBorder="1" applyAlignment="1">
      <alignment horizontal="center" wrapText="1"/>
    </xf>
    <xf numFmtId="0" fontId="7" fillId="3" borderId="16" xfId="0" applyFont="1" applyFill="1" applyBorder="1" applyAlignment="1">
      <alignment horizontal="center" wrapText="1"/>
    </xf>
    <xf numFmtId="9" fontId="7" fillId="2" borderId="5" xfId="4" applyFont="1" applyFill="1" applyBorder="1"/>
    <xf numFmtId="9" fontId="7" fillId="2" borderId="6" xfId="4" applyFont="1" applyFill="1" applyBorder="1"/>
    <xf numFmtId="0" fontId="17" fillId="0" borderId="0" xfId="0" applyFont="1" applyFill="1" applyBorder="1"/>
    <xf numFmtId="3" fontId="18" fillId="0" borderId="0" xfId="1" applyNumberFormat="1" applyFont="1" applyFill="1" applyBorder="1"/>
    <xf numFmtId="164" fontId="7" fillId="2" borderId="5" xfId="0" applyNumberFormat="1" applyFont="1" applyFill="1" applyBorder="1" applyAlignment="1">
      <alignment horizontal="center"/>
    </xf>
    <xf numFmtId="9" fontId="7" fillId="2" borderId="7" xfId="0" applyNumberFormat="1" applyFont="1" applyFill="1" applyBorder="1" applyAlignment="1">
      <alignment horizontal="center"/>
    </xf>
    <xf numFmtId="9" fontId="7" fillId="2" borderId="7" xfId="4" applyFont="1" applyFill="1" applyBorder="1" applyAlignment="1">
      <alignment horizontal="center"/>
    </xf>
    <xf numFmtId="164" fontId="7" fillId="2" borderId="6" xfId="0" applyNumberFormat="1" applyFont="1" applyFill="1" applyBorder="1" applyAlignment="1">
      <alignment horizontal="center"/>
    </xf>
    <xf numFmtId="0" fontId="9" fillId="2" borderId="5" xfId="0" applyFont="1" applyFill="1" applyBorder="1"/>
    <xf numFmtId="164" fontId="7" fillId="2" borderId="10" xfId="0" applyNumberFormat="1" applyFont="1" applyFill="1" applyBorder="1" applyAlignment="1">
      <alignment horizontal="center"/>
    </xf>
    <xf numFmtId="164" fontId="7" fillId="2" borderId="7" xfId="0" applyNumberFormat="1" applyFont="1" applyFill="1" applyBorder="1" applyAlignment="1">
      <alignment horizontal="center"/>
    </xf>
    <xf numFmtId="0" fontId="8" fillId="0" borderId="0" xfId="0" applyFont="1" applyBorder="1" applyAlignment="1">
      <alignment horizontal="center" wrapText="1"/>
    </xf>
    <xf numFmtId="164" fontId="11" fillId="4" borderId="19" xfId="0" applyNumberFormat="1" applyFont="1" applyFill="1" applyBorder="1" applyAlignment="1">
      <alignment horizontal="center"/>
    </xf>
    <xf numFmtId="164" fontId="11" fillId="4" borderId="0" xfId="0" applyNumberFormat="1" applyFont="1" applyFill="1" applyBorder="1" applyAlignment="1">
      <alignment horizontal="center"/>
    </xf>
  </cellXfs>
  <cellStyles count="5">
    <cellStyle name="Comma" xfId="1" builtinId="3"/>
    <cellStyle name="Comma 2" xfId="2" xr:uid="{00000000-0005-0000-0000-000001000000}"/>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'Sep 23 Published MOS estimates'!$C$19</c:f>
              <c:strCache>
                <c:ptCount val="1"/>
                <c:pt idx="0">
                  <c:v>25%</c:v>
                </c:pt>
              </c:strCache>
            </c:strRef>
          </c:tx>
          <c:spPr>
            <a:ln w="28575">
              <a:noFill/>
            </a:ln>
          </c:spPr>
          <c:marker>
            <c:symbol val="none"/>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estimates'!$D$19:$H$19</c:f>
              <c:numCache>
                <c:formatCode>#,##0</c:formatCode>
                <c:ptCount val="5"/>
                <c:pt idx="0">
                  <c:v>-10060.25</c:v>
                </c:pt>
                <c:pt idx="1">
                  <c:v>3343.4415325</c:v>
                </c:pt>
                <c:pt idx="2">
                  <c:v>-3226.5</c:v>
                </c:pt>
                <c:pt idx="3">
                  <c:v>-180.75</c:v>
                </c:pt>
                <c:pt idx="4">
                  <c:v>-461</c:v>
                </c:pt>
              </c:numCache>
            </c:numRef>
          </c:val>
          <c:smooth val="0"/>
          <c:extLst>
            <c:ext xmlns:c16="http://schemas.microsoft.com/office/drawing/2014/chart" uri="{C3380CC4-5D6E-409C-BE32-E72D297353CC}">
              <c16:uniqueId val="{00000000-19B8-4C34-A3F7-D1248307263F}"/>
            </c:ext>
          </c:extLst>
        </c:ser>
        <c:ser>
          <c:idx val="1"/>
          <c:order val="1"/>
          <c:tx>
            <c:strRef>
              <c:f>'Sep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estimates'!$D$20:$H$20</c:f>
              <c:numCache>
                <c:formatCode>#,##0</c:formatCode>
                <c:ptCount val="5"/>
                <c:pt idx="0">
                  <c:v>-17520.3</c:v>
                </c:pt>
                <c:pt idx="1">
                  <c:v>1992.648897</c:v>
                </c:pt>
                <c:pt idx="2">
                  <c:v>-6523.2</c:v>
                </c:pt>
                <c:pt idx="3">
                  <c:v>-2999.3999999999996</c:v>
                </c:pt>
                <c:pt idx="4">
                  <c:v>-1437.6999999999998</c:v>
                </c:pt>
              </c:numCache>
            </c:numRef>
          </c:val>
          <c:smooth val="0"/>
          <c:extLst>
            <c:ext xmlns:c16="http://schemas.microsoft.com/office/drawing/2014/chart" uri="{C3380CC4-5D6E-409C-BE32-E72D297353CC}">
              <c16:uniqueId val="{00000001-19B8-4C34-A3F7-D1248307263F}"/>
            </c:ext>
          </c:extLst>
        </c:ser>
        <c:ser>
          <c:idx val="2"/>
          <c:order val="2"/>
          <c:tx>
            <c:strRef>
              <c:f>'Sep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estimates'!$D$21:$H$21</c:f>
              <c:numCache>
                <c:formatCode>#,##0</c:formatCode>
                <c:ptCount val="5"/>
                <c:pt idx="0">
                  <c:v>-29609</c:v>
                </c:pt>
                <c:pt idx="1">
                  <c:v>-12251.89092</c:v>
                </c:pt>
                <c:pt idx="2">
                  <c:v>-10919</c:v>
                </c:pt>
                <c:pt idx="3">
                  <c:v>-7096</c:v>
                </c:pt>
                <c:pt idx="4">
                  <c:v>-4096</c:v>
                </c:pt>
              </c:numCache>
            </c:numRef>
          </c:val>
          <c:smooth val="0"/>
          <c:extLst>
            <c:ext xmlns:c16="http://schemas.microsoft.com/office/drawing/2014/chart" uri="{C3380CC4-5D6E-409C-BE32-E72D297353CC}">
              <c16:uniqueId val="{00000002-19B8-4C34-A3F7-D1248307263F}"/>
            </c:ext>
          </c:extLst>
        </c:ser>
        <c:ser>
          <c:idx val="3"/>
          <c:order val="3"/>
          <c:tx>
            <c:strRef>
              <c:f>'Sep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estimates'!$D$22:$H$22</c:f>
              <c:numCache>
                <c:formatCode>#,##0</c:formatCode>
                <c:ptCount val="5"/>
                <c:pt idx="0">
                  <c:v>-5504.9333333333334</c:v>
                </c:pt>
                <c:pt idx="1">
                  <c:v>4478.3358899999976</c:v>
                </c:pt>
                <c:pt idx="2">
                  <c:v>-764.13333333333333</c:v>
                </c:pt>
                <c:pt idx="3">
                  <c:v>-489.83333333333331</c:v>
                </c:pt>
                <c:pt idx="4">
                  <c:v>922.43333333333328</c:v>
                </c:pt>
              </c:numCache>
            </c:numRef>
          </c:val>
          <c:smooth val="0"/>
          <c:extLst>
            <c:ext xmlns:c16="http://schemas.microsoft.com/office/drawing/2014/chart" uri="{C3380CC4-5D6E-409C-BE32-E72D297353CC}">
              <c16:uniqueId val="{00000003-19B8-4C34-A3F7-D1248307263F}"/>
            </c:ext>
          </c:extLst>
        </c:ser>
        <c:ser>
          <c:idx val="4"/>
          <c:order val="4"/>
          <c:tx>
            <c:strRef>
              <c:f>'Sep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estimates'!$D$26:$H$26</c:f>
              <c:numCache>
                <c:formatCode>#,##0</c:formatCode>
                <c:ptCount val="5"/>
                <c:pt idx="0">
                  <c:v>-6329</c:v>
                </c:pt>
                <c:pt idx="1">
                  <c:v>4251.3122750000002</c:v>
                </c:pt>
                <c:pt idx="2">
                  <c:v>-1188.5</c:v>
                </c:pt>
                <c:pt idx="3">
                  <c:v>41</c:v>
                </c:pt>
                <c:pt idx="4">
                  <c:v>500</c:v>
                </c:pt>
              </c:numCache>
            </c:numRef>
          </c:val>
          <c:smooth val="0"/>
          <c:extLst>
            <c:ext xmlns:c16="http://schemas.microsoft.com/office/drawing/2014/chart" uri="{C3380CC4-5D6E-409C-BE32-E72D297353CC}">
              <c16:uniqueId val="{00000004-19B8-4C34-A3F7-D1248307263F}"/>
            </c:ext>
          </c:extLst>
        </c:ser>
        <c:ser>
          <c:idx val="5"/>
          <c:order val="5"/>
          <c:tx>
            <c:strRef>
              <c:f>'Sep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estimates'!$D$15:$H$15</c:f>
              <c:numCache>
                <c:formatCode>#,##0</c:formatCode>
                <c:ptCount val="5"/>
                <c:pt idx="0">
                  <c:v>24775</c:v>
                </c:pt>
                <c:pt idx="1">
                  <c:v>17236.031319999998</c:v>
                </c:pt>
                <c:pt idx="2">
                  <c:v>9860</c:v>
                </c:pt>
                <c:pt idx="3">
                  <c:v>517</c:v>
                </c:pt>
                <c:pt idx="4">
                  <c:v>11071</c:v>
                </c:pt>
              </c:numCache>
            </c:numRef>
          </c:val>
          <c:smooth val="0"/>
          <c:extLst>
            <c:ext xmlns:c16="http://schemas.microsoft.com/office/drawing/2014/chart" uri="{C3380CC4-5D6E-409C-BE32-E72D297353CC}">
              <c16:uniqueId val="{00000005-19B8-4C34-A3F7-D1248307263F}"/>
            </c:ext>
          </c:extLst>
        </c:ser>
        <c:ser>
          <c:idx val="10"/>
          <c:order val="6"/>
          <c:tx>
            <c:strRef>
              <c:f>'Sep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estimates'!$D$16:$H$16</c:f>
              <c:numCache>
                <c:formatCode>#,##0</c:formatCode>
                <c:ptCount val="5"/>
                <c:pt idx="0">
                  <c:v>7180.0499999999902</c:v>
                </c:pt>
                <c:pt idx="1">
                  <c:v>9097.2193879999959</c:v>
                </c:pt>
                <c:pt idx="2">
                  <c:v>6508.4999999999955</c:v>
                </c:pt>
                <c:pt idx="3">
                  <c:v>121.39999999999998</c:v>
                </c:pt>
                <c:pt idx="4">
                  <c:v>4018.5999999999972</c:v>
                </c:pt>
              </c:numCache>
            </c:numRef>
          </c:val>
          <c:smooth val="0"/>
          <c:extLst>
            <c:ext xmlns:c16="http://schemas.microsoft.com/office/drawing/2014/chart" uri="{C3380CC4-5D6E-409C-BE32-E72D297353CC}">
              <c16:uniqueId val="{00000006-19B8-4C34-A3F7-D1248307263F}"/>
            </c:ext>
          </c:extLst>
        </c:ser>
        <c:ser>
          <c:idx val="11"/>
          <c:order val="7"/>
          <c:tx>
            <c:strRef>
              <c:f>'Sep 23 Published MOS estimates'!$C$17</c:f>
              <c:strCache>
                <c:ptCount val="1"/>
                <c:pt idx="0">
                  <c:v>75%</c:v>
                </c:pt>
              </c:strCache>
            </c:strRef>
          </c:tx>
          <c:spPr>
            <a:ln w="28575">
              <a:noFill/>
            </a:ln>
          </c:spPr>
          <c:marker>
            <c:symbol val="none"/>
          </c:marker>
          <c:cat>
            <c:strRef>
              <c:f>'Sep 23 Published MOS estimates'!$D$4:$H$4</c:f>
              <c:strCache>
                <c:ptCount val="5"/>
                <c:pt idx="0">
                  <c:v>Sydney MSP</c:v>
                </c:pt>
                <c:pt idx="1">
                  <c:v>Sydney EGP</c:v>
                </c:pt>
                <c:pt idx="2">
                  <c:v>Adelaide MAP</c:v>
                </c:pt>
                <c:pt idx="3">
                  <c:v>Adelaide SEAGas</c:v>
                </c:pt>
                <c:pt idx="4">
                  <c:v>Brisbane RBP</c:v>
                </c:pt>
              </c:strCache>
            </c:strRef>
          </c:cat>
          <c:val>
            <c:numRef>
              <c:f>'Sep 23 Published MOS estimates'!$D$17:$H$17</c:f>
              <c:numCache>
                <c:formatCode>#,##0</c:formatCode>
                <c:ptCount val="5"/>
                <c:pt idx="0">
                  <c:v>-883.75</c:v>
                </c:pt>
                <c:pt idx="1">
                  <c:v>5856.5970600000001</c:v>
                </c:pt>
                <c:pt idx="2">
                  <c:v>1214</c:v>
                </c:pt>
                <c:pt idx="3">
                  <c:v>62.5</c:v>
                </c:pt>
                <c:pt idx="4">
                  <c:v>1802.25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'Sep 23 Published MOS estimates'!$K$4</c:f>
              <c:strCache>
                <c:ptCount val="1"/>
                <c:pt idx="0">
                  <c:v>Sydney MSP</c:v>
                </c:pt>
              </c:strCache>
            </c:strRef>
          </c:tx>
          <c:spPr>
            <a:ln w="25400">
              <a:solidFill>
                <a:srgbClr val="00FFFF"/>
              </a:solidFill>
              <a:prstDash val="solid"/>
            </a:ln>
          </c:spPr>
          <c:marker>
            <c:symbol val="none"/>
          </c:marker>
          <c:val>
            <c:numRef>
              <c:f>'Sep 23 Published MOS estimates'!$K$5:$K$35</c:f>
              <c:numCache>
                <c:formatCode>#,##0</c:formatCode>
                <c:ptCount val="31"/>
                <c:pt idx="0">
                  <c:v>24775</c:v>
                </c:pt>
                <c:pt idx="1">
                  <c:v>8769</c:v>
                </c:pt>
                <c:pt idx="2">
                  <c:v>5238</c:v>
                </c:pt>
                <c:pt idx="3">
                  <c:v>2575</c:v>
                </c:pt>
                <c:pt idx="4">
                  <c:v>1403</c:v>
                </c:pt>
                <c:pt idx="5">
                  <c:v>560</c:v>
                </c:pt>
                <c:pt idx="6">
                  <c:v>-133</c:v>
                </c:pt>
                <c:pt idx="7">
                  <c:v>-771</c:v>
                </c:pt>
                <c:pt idx="8">
                  <c:v>-1222</c:v>
                </c:pt>
                <c:pt idx="9">
                  <c:v>-1547</c:v>
                </c:pt>
                <c:pt idx="10">
                  <c:v>-2644</c:v>
                </c:pt>
                <c:pt idx="11">
                  <c:v>-3507</c:v>
                </c:pt>
                <c:pt idx="12">
                  <c:v>-4523</c:v>
                </c:pt>
                <c:pt idx="13">
                  <c:v>-5004</c:v>
                </c:pt>
                <c:pt idx="14">
                  <c:v>-5963</c:v>
                </c:pt>
                <c:pt idx="15">
                  <c:v>-6695</c:v>
                </c:pt>
                <c:pt idx="16">
                  <c:v>-7101</c:v>
                </c:pt>
                <c:pt idx="17">
                  <c:v>-7698</c:v>
                </c:pt>
                <c:pt idx="18">
                  <c:v>-8037</c:v>
                </c:pt>
                <c:pt idx="19">
                  <c:v>-8300</c:v>
                </c:pt>
                <c:pt idx="20">
                  <c:v>-8832</c:v>
                </c:pt>
                <c:pt idx="21">
                  <c:v>-9329</c:v>
                </c:pt>
                <c:pt idx="22">
                  <c:v>-10304</c:v>
                </c:pt>
                <c:pt idx="23">
                  <c:v>-11374</c:v>
                </c:pt>
                <c:pt idx="24">
                  <c:v>-12348</c:v>
                </c:pt>
                <c:pt idx="25">
                  <c:v>-13432</c:v>
                </c:pt>
                <c:pt idx="26">
                  <c:v>-15257</c:v>
                </c:pt>
                <c:pt idx="27">
                  <c:v>-16406</c:v>
                </c:pt>
                <c:pt idx="28">
                  <c:v>-18432</c:v>
                </c:pt>
                <c:pt idx="29">
                  <c:v>-29609</c:v>
                </c:pt>
              </c:numCache>
            </c:numRef>
          </c:val>
          <c:smooth val="1"/>
          <c:extLst>
            <c:ext xmlns:c16="http://schemas.microsoft.com/office/drawing/2014/chart" uri="{C3380CC4-5D6E-409C-BE32-E72D297353CC}">
              <c16:uniqueId val="{00000000-5753-48B0-876B-518DDA461ADA}"/>
            </c:ext>
          </c:extLst>
        </c:ser>
        <c:ser>
          <c:idx val="1"/>
          <c:order val="1"/>
          <c:tx>
            <c:strRef>
              <c:f>'Sep 23 Published MOS estimates'!$L$4</c:f>
              <c:strCache>
                <c:ptCount val="1"/>
                <c:pt idx="0">
                  <c:v>Sydney EGP</c:v>
                </c:pt>
              </c:strCache>
            </c:strRef>
          </c:tx>
          <c:spPr>
            <a:ln w="25400">
              <a:solidFill>
                <a:srgbClr val="0000FF"/>
              </a:solidFill>
              <a:prstDash val="solid"/>
            </a:ln>
          </c:spPr>
          <c:marker>
            <c:symbol val="none"/>
          </c:marker>
          <c:val>
            <c:numRef>
              <c:f>'Sep 23 Published MOS estimates'!$L$5:$L$35</c:f>
              <c:numCache>
                <c:formatCode>#,##0</c:formatCode>
                <c:ptCount val="31"/>
                <c:pt idx="0">
                  <c:v>17236.031319999998</c:v>
                </c:pt>
                <c:pt idx="1">
                  <c:v>9861.7984400000005</c:v>
                </c:pt>
                <c:pt idx="2">
                  <c:v>8162.7338799999998</c:v>
                </c:pt>
                <c:pt idx="3">
                  <c:v>7172.9023200000001</c:v>
                </c:pt>
                <c:pt idx="4">
                  <c:v>6491.3518199999999</c:v>
                </c:pt>
                <c:pt idx="5">
                  <c:v>6359.6254600000002</c:v>
                </c:pt>
                <c:pt idx="6">
                  <c:v>6159.9729799999996</c:v>
                </c:pt>
                <c:pt idx="7">
                  <c:v>5926.9686300000003</c:v>
                </c:pt>
                <c:pt idx="8">
                  <c:v>5645.4823500000002</c:v>
                </c:pt>
                <c:pt idx="9">
                  <c:v>5416.9999799999996</c:v>
                </c:pt>
                <c:pt idx="10">
                  <c:v>4972.2556699999996</c:v>
                </c:pt>
                <c:pt idx="11">
                  <c:v>4815.8664699999999</c:v>
                </c:pt>
                <c:pt idx="12">
                  <c:v>4691.9151499999998</c:v>
                </c:pt>
                <c:pt idx="13">
                  <c:v>4470.9995099999996</c:v>
                </c:pt>
                <c:pt idx="14">
                  <c:v>4293.3795300000002</c:v>
                </c:pt>
                <c:pt idx="15">
                  <c:v>4209.2450200000003</c:v>
                </c:pt>
                <c:pt idx="16">
                  <c:v>4026.68514</c:v>
                </c:pt>
                <c:pt idx="17">
                  <c:v>3922.9996900000001</c:v>
                </c:pt>
                <c:pt idx="18">
                  <c:v>3775.1884700000001</c:v>
                </c:pt>
                <c:pt idx="19">
                  <c:v>3687.0800599999998</c:v>
                </c:pt>
                <c:pt idx="20">
                  <c:v>3621.1606299999999</c:v>
                </c:pt>
                <c:pt idx="21">
                  <c:v>3497.8177300000002</c:v>
                </c:pt>
                <c:pt idx="22">
                  <c:v>3291.9828000000002</c:v>
                </c:pt>
                <c:pt idx="23">
                  <c:v>3019.8102600000002</c:v>
                </c:pt>
                <c:pt idx="24">
                  <c:v>2806.53856</c:v>
                </c:pt>
                <c:pt idx="25">
                  <c:v>2698.6704300000001</c:v>
                </c:pt>
                <c:pt idx="26">
                  <c:v>2349.0875799999999</c:v>
                </c:pt>
                <c:pt idx="27">
                  <c:v>2169.3085999999998</c:v>
                </c:pt>
                <c:pt idx="28">
                  <c:v>1848.10914</c:v>
                </c:pt>
                <c:pt idx="29">
                  <c:v>-12251.89092</c:v>
                </c:pt>
              </c:numCache>
            </c:numRef>
          </c:val>
          <c:smooth val="1"/>
          <c:extLst>
            <c:ext xmlns:c16="http://schemas.microsoft.com/office/drawing/2014/chart" uri="{C3380CC4-5D6E-409C-BE32-E72D297353CC}">
              <c16:uniqueId val="{00000001-5753-48B0-876B-518DDA461ADA}"/>
            </c:ext>
          </c:extLst>
        </c:ser>
        <c:ser>
          <c:idx val="2"/>
          <c:order val="2"/>
          <c:tx>
            <c:strRef>
              <c:f>'Sep 23 Published MOS estimates'!$M$4</c:f>
              <c:strCache>
                <c:ptCount val="1"/>
                <c:pt idx="0">
                  <c:v>Adelaide MAP</c:v>
                </c:pt>
              </c:strCache>
            </c:strRef>
          </c:tx>
          <c:spPr>
            <a:ln w="25400">
              <a:solidFill>
                <a:srgbClr val="FFC322"/>
              </a:solidFill>
              <a:prstDash val="solid"/>
            </a:ln>
          </c:spPr>
          <c:marker>
            <c:symbol val="none"/>
          </c:marker>
          <c:val>
            <c:numRef>
              <c:f>'Sep 23 Published MOS estimates'!$M$5:$M$35</c:f>
              <c:numCache>
                <c:formatCode>#,##0</c:formatCode>
                <c:ptCount val="31"/>
                <c:pt idx="0">
                  <c:v>9860</c:v>
                </c:pt>
                <c:pt idx="1">
                  <c:v>7197</c:v>
                </c:pt>
                <c:pt idx="2">
                  <c:v>5667</c:v>
                </c:pt>
                <c:pt idx="3">
                  <c:v>4030</c:v>
                </c:pt>
                <c:pt idx="4">
                  <c:v>2848</c:v>
                </c:pt>
                <c:pt idx="5">
                  <c:v>2591</c:v>
                </c:pt>
                <c:pt idx="6">
                  <c:v>2204</c:v>
                </c:pt>
                <c:pt idx="7">
                  <c:v>1272</c:v>
                </c:pt>
                <c:pt idx="8">
                  <c:v>1040</c:v>
                </c:pt>
                <c:pt idx="9">
                  <c:v>529</c:v>
                </c:pt>
                <c:pt idx="10">
                  <c:v>219</c:v>
                </c:pt>
                <c:pt idx="11">
                  <c:v>-178</c:v>
                </c:pt>
                <c:pt idx="12">
                  <c:v>-528</c:v>
                </c:pt>
                <c:pt idx="13">
                  <c:v>-892</c:v>
                </c:pt>
                <c:pt idx="14">
                  <c:v>-1102</c:v>
                </c:pt>
                <c:pt idx="15">
                  <c:v>-1275</c:v>
                </c:pt>
                <c:pt idx="16">
                  <c:v>-1412</c:v>
                </c:pt>
                <c:pt idx="17">
                  <c:v>-1567</c:v>
                </c:pt>
                <c:pt idx="18">
                  <c:v>-1916</c:v>
                </c:pt>
                <c:pt idx="19">
                  <c:v>-2035</c:v>
                </c:pt>
                <c:pt idx="20">
                  <c:v>-2309</c:v>
                </c:pt>
                <c:pt idx="21">
                  <c:v>-2856</c:v>
                </c:pt>
                <c:pt idx="22">
                  <c:v>-3350</c:v>
                </c:pt>
                <c:pt idx="23">
                  <c:v>-3711</c:v>
                </c:pt>
                <c:pt idx="24">
                  <c:v>-4089</c:v>
                </c:pt>
                <c:pt idx="25">
                  <c:v>-4386</c:v>
                </c:pt>
                <c:pt idx="26">
                  <c:v>-4880</c:v>
                </c:pt>
                <c:pt idx="27">
                  <c:v>-6136</c:v>
                </c:pt>
                <c:pt idx="28">
                  <c:v>-6840</c:v>
                </c:pt>
                <c:pt idx="29">
                  <c:v>-10919</c:v>
                </c:pt>
              </c:numCache>
            </c:numRef>
          </c:val>
          <c:smooth val="1"/>
          <c:extLst>
            <c:ext xmlns:c16="http://schemas.microsoft.com/office/drawing/2014/chart" uri="{C3380CC4-5D6E-409C-BE32-E72D297353CC}">
              <c16:uniqueId val="{00000002-5753-48B0-876B-518DDA461ADA}"/>
            </c:ext>
          </c:extLst>
        </c:ser>
        <c:ser>
          <c:idx val="3"/>
          <c:order val="3"/>
          <c:tx>
            <c:strRef>
              <c:f>'Sep 23 Published MOS estimates'!$N$4</c:f>
              <c:strCache>
                <c:ptCount val="1"/>
                <c:pt idx="0">
                  <c:v>Adelaide SEAGas</c:v>
                </c:pt>
              </c:strCache>
            </c:strRef>
          </c:tx>
          <c:spPr>
            <a:ln w="25400">
              <a:solidFill>
                <a:srgbClr val="FF6600"/>
              </a:solidFill>
              <a:prstDash val="solid"/>
            </a:ln>
          </c:spPr>
          <c:marker>
            <c:symbol val="none"/>
          </c:marker>
          <c:val>
            <c:numRef>
              <c:f>'Sep 23 Published MOS estimates'!$N$5:$N$35</c:f>
              <c:numCache>
                <c:formatCode>#,##0</c:formatCode>
                <c:ptCount val="31"/>
                <c:pt idx="0">
                  <c:v>517</c:v>
                </c:pt>
                <c:pt idx="1">
                  <c:v>125</c:v>
                </c:pt>
                <c:pt idx="2">
                  <c:v>117</c:v>
                </c:pt>
                <c:pt idx="3">
                  <c:v>104</c:v>
                </c:pt>
                <c:pt idx="4">
                  <c:v>77</c:v>
                </c:pt>
                <c:pt idx="5">
                  <c:v>69</c:v>
                </c:pt>
                <c:pt idx="6">
                  <c:v>66</c:v>
                </c:pt>
                <c:pt idx="7">
                  <c:v>63</c:v>
                </c:pt>
                <c:pt idx="8">
                  <c:v>61</c:v>
                </c:pt>
                <c:pt idx="9">
                  <c:v>59</c:v>
                </c:pt>
                <c:pt idx="10">
                  <c:v>56</c:v>
                </c:pt>
                <c:pt idx="11">
                  <c:v>54</c:v>
                </c:pt>
                <c:pt idx="12">
                  <c:v>50</c:v>
                </c:pt>
                <c:pt idx="13">
                  <c:v>49</c:v>
                </c:pt>
                <c:pt idx="14">
                  <c:v>44</c:v>
                </c:pt>
                <c:pt idx="15">
                  <c:v>38</c:v>
                </c:pt>
                <c:pt idx="16">
                  <c:v>33</c:v>
                </c:pt>
                <c:pt idx="17">
                  <c:v>29</c:v>
                </c:pt>
                <c:pt idx="18">
                  <c:v>19</c:v>
                </c:pt>
                <c:pt idx="19">
                  <c:v>6</c:v>
                </c:pt>
                <c:pt idx="20">
                  <c:v>-27</c:v>
                </c:pt>
                <c:pt idx="21">
                  <c:v>-63</c:v>
                </c:pt>
                <c:pt idx="22">
                  <c:v>-220</c:v>
                </c:pt>
                <c:pt idx="23">
                  <c:v>-323</c:v>
                </c:pt>
                <c:pt idx="24">
                  <c:v>-423</c:v>
                </c:pt>
                <c:pt idx="25">
                  <c:v>-757</c:v>
                </c:pt>
                <c:pt idx="26">
                  <c:v>-1490</c:v>
                </c:pt>
                <c:pt idx="27">
                  <c:v>-2632</c:v>
                </c:pt>
                <c:pt idx="28">
                  <c:v>-3300</c:v>
                </c:pt>
                <c:pt idx="29">
                  <c:v>-7096</c:v>
                </c:pt>
              </c:numCache>
            </c:numRef>
          </c:val>
          <c:smooth val="1"/>
          <c:extLst>
            <c:ext xmlns:c16="http://schemas.microsoft.com/office/drawing/2014/chart" uri="{C3380CC4-5D6E-409C-BE32-E72D297353CC}">
              <c16:uniqueId val="{00000003-5753-48B0-876B-518DDA461ADA}"/>
            </c:ext>
          </c:extLst>
        </c:ser>
        <c:ser>
          <c:idx val="4"/>
          <c:order val="4"/>
          <c:tx>
            <c:strRef>
              <c:f>'Sep 23 Published MOS estimates'!$O$4</c:f>
              <c:strCache>
                <c:ptCount val="1"/>
                <c:pt idx="0">
                  <c:v>Brisbane RBP</c:v>
                </c:pt>
              </c:strCache>
            </c:strRef>
          </c:tx>
          <c:marker>
            <c:symbol val="none"/>
          </c:marker>
          <c:val>
            <c:numRef>
              <c:f>'Sep 23 Published MOS estimates'!$O$5:$O$35</c:f>
              <c:numCache>
                <c:formatCode>#,##0</c:formatCode>
                <c:ptCount val="31"/>
                <c:pt idx="0">
                  <c:v>11071</c:v>
                </c:pt>
                <c:pt idx="1">
                  <c:v>4474</c:v>
                </c:pt>
                <c:pt idx="2">
                  <c:v>3462</c:v>
                </c:pt>
                <c:pt idx="3">
                  <c:v>3089</c:v>
                </c:pt>
                <c:pt idx="4">
                  <c:v>2731</c:v>
                </c:pt>
                <c:pt idx="5">
                  <c:v>2133</c:v>
                </c:pt>
                <c:pt idx="6">
                  <c:v>2052</c:v>
                </c:pt>
                <c:pt idx="7">
                  <c:v>1885</c:v>
                </c:pt>
                <c:pt idx="8">
                  <c:v>1554</c:v>
                </c:pt>
                <c:pt idx="9">
                  <c:v>1351</c:v>
                </c:pt>
                <c:pt idx="10">
                  <c:v>1275</c:v>
                </c:pt>
                <c:pt idx="11">
                  <c:v>1132</c:v>
                </c:pt>
                <c:pt idx="12">
                  <c:v>963</c:v>
                </c:pt>
                <c:pt idx="13">
                  <c:v>867</c:v>
                </c:pt>
                <c:pt idx="14">
                  <c:v>608</c:v>
                </c:pt>
                <c:pt idx="15">
                  <c:v>392</c:v>
                </c:pt>
                <c:pt idx="16">
                  <c:v>243</c:v>
                </c:pt>
                <c:pt idx="17">
                  <c:v>89</c:v>
                </c:pt>
                <c:pt idx="18">
                  <c:v>-18</c:v>
                </c:pt>
                <c:pt idx="19">
                  <c:v>-69</c:v>
                </c:pt>
                <c:pt idx="20">
                  <c:v>-256</c:v>
                </c:pt>
                <c:pt idx="21">
                  <c:v>-374</c:v>
                </c:pt>
                <c:pt idx="22">
                  <c:v>-490</c:v>
                </c:pt>
                <c:pt idx="23">
                  <c:v>-708</c:v>
                </c:pt>
                <c:pt idx="24">
                  <c:v>-827</c:v>
                </c:pt>
                <c:pt idx="25">
                  <c:v>-941</c:v>
                </c:pt>
                <c:pt idx="26">
                  <c:v>-1081</c:v>
                </c:pt>
                <c:pt idx="27">
                  <c:v>-1232</c:v>
                </c:pt>
                <c:pt idx="28">
                  <c:v>-1606</c:v>
                </c:pt>
                <c:pt idx="29">
                  <c:v>-4096</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'Oct 23 Published MOS estimates'!$C$19</c:f>
              <c:strCache>
                <c:ptCount val="1"/>
                <c:pt idx="0">
                  <c:v>25%</c:v>
                </c:pt>
              </c:strCache>
            </c:strRef>
          </c:tx>
          <c:spPr>
            <a:ln w="28575">
              <a:noFill/>
            </a:ln>
          </c:spPr>
          <c:marker>
            <c:symbol val="none"/>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estimates'!$D$19:$H$19</c:f>
              <c:numCache>
                <c:formatCode>#,##0</c:formatCode>
                <c:ptCount val="5"/>
                <c:pt idx="0">
                  <c:v>-7122</c:v>
                </c:pt>
                <c:pt idx="1">
                  <c:v>2148</c:v>
                </c:pt>
                <c:pt idx="2">
                  <c:v>-1425.5</c:v>
                </c:pt>
                <c:pt idx="3">
                  <c:v>-318.5</c:v>
                </c:pt>
                <c:pt idx="4">
                  <c:v>-564</c:v>
                </c:pt>
              </c:numCache>
            </c:numRef>
          </c:val>
          <c:smooth val="0"/>
          <c:extLst>
            <c:ext xmlns:c16="http://schemas.microsoft.com/office/drawing/2014/chart" uri="{C3380CC4-5D6E-409C-BE32-E72D297353CC}">
              <c16:uniqueId val="{00000000-14AF-47D2-8222-FBDCFB7C1040}"/>
            </c:ext>
          </c:extLst>
        </c:ser>
        <c:ser>
          <c:idx val="1"/>
          <c:order val="1"/>
          <c:tx>
            <c:strRef>
              <c:f>'Oct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estimates'!$D$20:$H$20</c:f>
              <c:numCache>
                <c:formatCode>#,##0</c:formatCode>
                <c:ptCount val="5"/>
                <c:pt idx="0">
                  <c:v>-12802.5</c:v>
                </c:pt>
                <c:pt idx="1">
                  <c:v>-289.5</c:v>
                </c:pt>
                <c:pt idx="2">
                  <c:v>-3666.5</c:v>
                </c:pt>
                <c:pt idx="3">
                  <c:v>-2733</c:v>
                </c:pt>
                <c:pt idx="4">
                  <c:v>-2286.5</c:v>
                </c:pt>
              </c:numCache>
            </c:numRef>
          </c:val>
          <c:smooth val="0"/>
          <c:extLst>
            <c:ext xmlns:c16="http://schemas.microsoft.com/office/drawing/2014/chart" uri="{C3380CC4-5D6E-409C-BE32-E72D297353CC}">
              <c16:uniqueId val="{00000001-14AF-47D2-8222-FBDCFB7C1040}"/>
            </c:ext>
          </c:extLst>
        </c:ser>
        <c:ser>
          <c:idx val="2"/>
          <c:order val="2"/>
          <c:tx>
            <c:strRef>
              <c:f>'Oct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estimates'!$D$21:$H$21</c:f>
              <c:numCache>
                <c:formatCode>#,##0</c:formatCode>
                <c:ptCount val="5"/>
                <c:pt idx="0">
                  <c:v>-24710</c:v>
                </c:pt>
                <c:pt idx="1">
                  <c:v>-17502</c:v>
                </c:pt>
                <c:pt idx="2">
                  <c:v>-7993</c:v>
                </c:pt>
                <c:pt idx="3">
                  <c:v>-7761</c:v>
                </c:pt>
                <c:pt idx="4">
                  <c:v>-4634</c:v>
                </c:pt>
              </c:numCache>
            </c:numRef>
          </c:val>
          <c:smooth val="0"/>
          <c:extLst>
            <c:ext xmlns:c16="http://schemas.microsoft.com/office/drawing/2014/chart" uri="{C3380CC4-5D6E-409C-BE32-E72D297353CC}">
              <c16:uniqueId val="{00000002-14AF-47D2-8222-FBDCFB7C1040}"/>
            </c:ext>
          </c:extLst>
        </c:ser>
        <c:ser>
          <c:idx val="3"/>
          <c:order val="3"/>
          <c:tx>
            <c:strRef>
              <c:f>'Oct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estimates'!$D$22:$H$22</c:f>
              <c:numCache>
                <c:formatCode>#,##0</c:formatCode>
                <c:ptCount val="5"/>
                <c:pt idx="0">
                  <c:v>-1724.6129032258063</c:v>
                </c:pt>
                <c:pt idx="1">
                  <c:v>3106.9032258064517</c:v>
                </c:pt>
                <c:pt idx="2">
                  <c:v>220.80645161290323</c:v>
                </c:pt>
                <c:pt idx="3">
                  <c:v>-554.38709677419354</c:v>
                </c:pt>
                <c:pt idx="4">
                  <c:v>528.22580645161293</c:v>
                </c:pt>
              </c:numCache>
            </c:numRef>
          </c:val>
          <c:smooth val="0"/>
          <c:extLst>
            <c:ext xmlns:c16="http://schemas.microsoft.com/office/drawing/2014/chart" uri="{C3380CC4-5D6E-409C-BE32-E72D297353CC}">
              <c16:uniqueId val="{00000003-14AF-47D2-8222-FBDCFB7C1040}"/>
            </c:ext>
          </c:extLst>
        </c:ser>
        <c:ser>
          <c:idx val="4"/>
          <c:order val="4"/>
          <c:tx>
            <c:strRef>
              <c:f>'Oct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estimates'!$D$26:$H$26</c:f>
              <c:numCache>
                <c:formatCode>#,##0</c:formatCode>
                <c:ptCount val="5"/>
                <c:pt idx="0">
                  <c:v>-2466</c:v>
                </c:pt>
                <c:pt idx="1">
                  <c:v>3352</c:v>
                </c:pt>
                <c:pt idx="2">
                  <c:v>-68</c:v>
                </c:pt>
                <c:pt idx="3">
                  <c:v>38</c:v>
                </c:pt>
                <c:pt idx="4">
                  <c:v>327</c:v>
                </c:pt>
              </c:numCache>
            </c:numRef>
          </c:val>
          <c:smooth val="0"/>
          <c:extLst>
            <c:ext xmlns:c16="http://schemas.microsoft.com/office/drawing/2014/chart" uri="{C3380CC4-5D6E-409C-BE32-E72D297353CC}">
              <c16:uniqueId val="{00000004-14AF-47D2-8222-FBDCFB7C1040}"/>
            </c:ext>
          </c:extLst>
        </c:ser>
        <c:ser>
          <c:idx val="5"/>
          <c:order val="5"/>
          <c:tx>
            <c:strRef>
              <c:f>'Oct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estimates'!$D$15:$H$15</c:f>
              <c:numCache>
                <c:formatCode>#,##0</c:formatCode>
                <c:ptCount val="5"/>
                <c:pt idx="0">
                  <c:v>23404</c:v>
                </c:pt>
                <c:pt idx="1">
                  <c:v>8867</c:v>
                </c:pt>
                <c:pt idx="2">
                  <c:v>10597</c:v>
                </c:pt>
                <c:pt idx="3">
                  <c:v>534</c:v>
                </c:pt>
                <c:pt idx="4">
                  <c:v>5935</c:v>
                </c:pt>
              </c:numCache>
            </c:numRef>
          </c:val>
          <c:smooth val="0"/>
          <c:extLst>
            <c:ext xmlns:c16="http://schemas.microsoft.com/office/drawing/2014/chart" uri="{C3380CC4-5D6E-409C-BE32-E72D297353CC}">
              <c16:uniqueId val="{00000005-14AF-47D2-8222-FBDCFB7C1040}"/>
            </c:ext>
          </c:extLst>
        </c:ser>
        <c:ser>
          <c:idx val="10"/>
          <c:order val="6"/>
          <c:tx>
            <c:strRef>
              <c:f>'Oct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estimates'!$D$16:$H$16</c:f>
              <c:numCache>
                <c:formatCode>#,##0</c:formatCode>
                <c:ptCount val="5"/>
                <c:pt idx="0">
                  <c:v>13979.5</c:v>
                </c:pt>
                <c:pt idx="1">
                  <c:v>7584.5</c:v>
                </c:pt>
                <c:pt idx="2">
                  <c:v>4941.5</c:v>
                </c:pt>
                <c:pt idx="3">
                  <c:v>168.5</c:v>
                </c:pt>
                <c:pt idx="4">
                  <c:v>4141</c:v>
                </c:pt>
              </c:numCache>
            </c:numRef>
          </c:val>
          <c:smooth val="0"/>
          <c:extLst>
            <c:ext xmlns:c16="http://schemas.microsoft.com/office/drawing/2014/chart" uri="{C3380CC4-5D6E-409C-BE32-E72D297353CC}">
              <c16:uniqueId val="{00000006-14AF-47D2-8222-FBDCFB7C1040}"/>
            </c:ext>
          </c:extLst>
        </c:ser>
        <c:ser>
          <c:idx val="11"/>
          <c:order val="7"/>
          <c:tx>
            <c:strRef>
              <c:f>'Oct 23 Published MOS estimates'!$C$17</c:f>
              <c:strCache>
                <c:ptCount val="1"/>
                <c:pt idx="0">
                  <c:v>75%</c:v>
                </c:pt>
              </c:strCache>
            </c:strRef>
          </c:tx>
          <c:spPr>
            <a:ln w="28575">
              <a:noFill/>
            </a:ln>
          </c:spPr>
          <c:marker>
            <c:symbol val="none"/>
          </c:marker>
          <c:cat>
            <c:strRef>
              <c:f>'Oct 23 Published MOS estimates'!$D$4:$H$4</c:f>
              <c:strCache>
                <c:ptCount val="5"/>
                <c:pt idx="0">
                  <c:v>Sydney MSP</c:v>
                </c:pt>
                <c:pt idx="1">
                  <c:v>Sydney EGP</c:v>
                </c:pt>
                <c:pt idx="2">
                  <c:v>Adelaide MAP</c:v>
                </c:pt>
                <c:pt idx="3">
                  <c:v>Adelaide SEAGas</c:v>
                </c:pt>
                <c:pt idx="4">
                  <c:v>Brisbane RBP</c:v>
                </c:pt>
              </c:strCache>
            </c:strRef>
          </c:cat>
          <c:val>
            <c:numRef>
              <c:f>'Oct 23 Published MOS estimates'!$D$17:$H$17</c:f>
              <c:numCache>
                <c:formatCode>#,##0</c:formatCode>
                <c:ptCount val="5"/>
                <c:pt idx="0">
                  <c:v>1892.5</c:v>
                </c:pt>
                <c:pt idx="1">
                  <c:v>5332.5</c:v>
                </c:pt>
                <c:pt idx="2">
                  <c:v>1528.5</c:v>
                </c:pt>
                <c:pt idx="3">
                  <c:v>75.5</c:v>
                </c:pt>
                <c:pt idx="4">
                  <c:v>1476</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'Oct 23 Published MOS estimates'!$K$4</c:f>
              <c:strCache>
                <c:ptCount val="1"/>
                <c:pt idx="0">
                  <c:v>Sydney MSP</c:v>
                </c:pt>
              </c:strCache>
            </c:strRef>
          </c:tx>
          <c:spPr>
            <a:ln w="25400">
              <a:solidFill>
                <a:srgbClr val="00FFFF"/>
              </a:solidFill>
              <a:prstDash val="solid"/>
            </a:ln>
          </c:spPr>
          <c:marker>
            <c:symbol val="none"/>
          </c:marker>
          <c:val>
            <c:numRef>
              <c:f>'Oct 23 Published MOS estimates'!$K$5:$K$35</c:f>
              <c:numCache>
                <c:formatCode>#,##0</c:formatCode>
                <c:ptCount val="31"/>
                <c:pt idx="0">
                  <c:v>23404</c:v>
                </c:pt>
                <c:pt idx="1">
                  <c:v>16154</c:v>
                </c:pt>
                <c:pt idx="2">
                  <c:v>11805</c:v>
                </c:pt>
                <c:pt idx="3">
                  <c:v>8709</c:v>
                </c:pt>
                <c:pt idx="4">
                  <c:v>6864</c:v>
                </c:pt>
                <c:pt idx="5">
                  <c:v>5286</c:v>
                </c:pt>
                <c:pt idx="6">
                  <c:v>4009</c:v>
                </c:pt>
                <c:pt idx="7">
                  <c:v>2172</c:v>
                </c:pt>
                <c:pt idx="8">
                  <c:v>1613</c:v>
                </c:pt>
                <c:pt idx="9">
                  <c:v>1247</c:v>
                </c:pt>
                <c:pt idx="10">
                  <c:v>552</c:v>
                </c:pt>
                <c:pt idx="11">
                  <c:v>-174</c:v>
                </c:pt>
                <c:pt idx="12">
                  <c:v>-952</c:v>
                </c:pt>
                <c:pt idx="13">
                  <c:v>-1539</c:v>
                </c:pt>
                <c:pt idx="14">
                  <c:v>-1890</c:v>
                </c:pt>
                <c:pt idx="15">
                  <c:v>-2466</c:v>
                </c:pt>
                <c:pt idx="16">
                  <c:v>-2720</c:v>
                </c:pt>
                <c:pt idx="17">
                  <c:v>-3222</c:v>
                </c:pt>
                <c:pt idx="18">
                  <c:v>-4052</c:v>
                </c:pt>
                <c:pt idx="19">
                  <c:v>-5422</c:v>
                </c:pt>
                <c:pt idx="20">
                  <c:v>-5967</c:v>
                </c:pt>
                <c:pt idx="21">
                  <c:v>-6405</c:v>
                </c:pt>
                <c:pt idx="22">
                  <c:v>-6755</c:v>
                </c:pt>
                <c:pt idx="23">
                  <c:v>-7489</c:v>
                </c:pt>
                <c:pt idx="24">
                  <c:v>-7967</c:v>
                </c:pt>
                <c:pt idx="25">
                  <c:v>-8304</c:v>
                </c:pt>
                <c:pt idx="26">
                  <c:v>-8978</c:v>
                </c:pt>
                <c:pt idx="27">
                  <c:v>-10661</c:v>
                </c:pt>
                <c:pt idx="28">
                  <c:v>-12105</c:v>
                </c:pt>
                <c:pt idx="29">
                  <c:v>-13500</c:v>
                </c:pt>
                <c:pt idx="30">
                  <c:v>-24710</c:v>
                </c:pt>
              </c:numCache>
            </c:numRef>
          </c:val>
          <c:smooth val="1"/>
          <c:extLst>
            <c:ext xmlns:c16="http://schemas.microsoft.com/office/drawing/2014/chart" uri="{C3380CC4-5D6E-409C-BE32-E72D297353CC}">
              <c16:uniqueId val="{00000000-9B9C-4EB0-B9ED-F1DAC3DE3B62}"/>
            </c:ext>
          </c:extLst>
        </c:ser>
        <c:ser>
          <c:idx val="1"/>
          <c:order val="1"/>
          <c:tx>
            <c:strRef>
              <c:f>'Oct 23 Published MOS estimates'!$L$4</c:f>
              <c:strCache>
                <c:ptCount val="1"/>
                <c:pt idx="0">
                  <c:v>Sydney EGP</c:v>
                </c:pt>
              </c:strCache>
            </c:strRef>
          </c:tx>
          <c:spPr>
            <a:ln w="25400">
              <a:solidFill>
                <a:srgbClr val="0000FF"/>
              </a:solidFill>
              <a:prstDash val="solid"/>
            </a:ln>
          </c:spPr>
          <c:marker>
            <c:symbol val="none"/>
          </c:marker>
          <c:val>
            <c:numRef>
              <c:f>'Oct 23 Published MOS estimates'!$L$5:$L$35</c:f>
              <c:numCache>
                <c:formatCode>#,##0</c:formatCode>
                <c:ptCount val="31"/>
                <c:pt idx="0">
                  <c:v>8867</c:v>
                </c:pt>
                <c:pt idx="1">
                  <c:v>7830</c:v>
                </c:pt>
                <c:pt idx="2">
                  <c:v>7339</c:v>
                </c:pt>
                <c:pt idx="3">
                  <c:v>6895</c:v>
                </c:pt>
                <c:pt idx="4">
                  <c:v>6645</c:v>
                </c:pt>
                <c:pt idx="5">
                  <c:v>6090</c:v>
                </c:pt>
                <c:pt idx="6">
                  <c:v>5789</c:v>
                </c:pt>
                <c:pt idx="7">
                  <c:v>5479</c:v>
                </c:pt>
                <c:pt idx="8">
                  <c:v>5186</c:v>
                </c:pt>
                <c:pt idx="9">
                  <c:v>4463</c:v>
                </c:pt>
                <c:pt idx="10">
                  <c:v>4263</c:v>
                </c:pt>
                <c:pt idx="11">
                  <c:v>4075</c:v>
                </c:pt>
                <c:pt idx="12">
                  <c:v>3940</c:v>
                </c:pt>
                <c:pt idx="13">
                  <c:v>3760</c:v>
                </c:pt>
                <c:pt idx="14">
                  <c:v>3518</c:v>
                </c:pt>
                <c:pt idx="15">
                  <c:v>3352</c:v>
                </c:pt>
                <c:pt idx="16">
                  <c:v>3189</c:v>
                </c:pt>
                <c:pt idx="17">
                  <c:v>2945</c:v>
                </c:pt>
                <c:pt idx="18">
                  <c:v>2799</c:v>
                </c:pt>
                <c:pt idx="19">
                  <c:v>2665</c:v>
                </c:pt>
                <c:pt idx="20">
                  <c:v>2524</c:v>
                </c:pt>
                <c:pt idx="21">
                  <c:v>2348</c:v>
                </c:pt>
                <c:pt idx="22">
                  <c:v>2173</c:v>
                </c:pt>
                <c:pt idx="23">
                  <c:v>2123</c:v>
                </c:pt>
                <c:pt idx="24">
                  <c:v>2016</c:v>
                </c:pt>
                <c:pt idx="25">
                  <c:v>1812</c:v>
                </c:pt>
                <c:pt idx="26">
                  <c:v>1505</c:v>
                </c:pt>
                <c:pt idx="27">
                  <c:v>805</c:v>
                </c:pt>
                <c:pt idx="28">
                  <c:v>691</c:v>
                </c:pt>
                <c:pt idx="29">
                  <c:v>-1270</c:v>
                </c:pt>
                <c:pt idx="30">
                  <c:v>-17502</c:v>
                </c:pt>
              </c:numCache>
            </c:numRef>
          </c:val>
          <c:smooth val="1"/>
          <c:extLst>
            <c:ext xmlns:c16="http://schemas.microsoft.com/office/drawing/2014/chart" uri="{C3380CC4-5D6E-409C-BE32-E72D297353CC}">
              <c16:uniqueId val="{00000001-9B9C-4EB0-B9ED-F1DAC3DE3B62}"/>
            </c:ext>
          </c:extLst>
        </c:ser>
        <c:ser>
          <c:idx val="2"/>
          <c:order val="2"/>
          <c:tx>
            <c:strRef>
              <c:f>'Oct 23 Published MOS estimates'!$M$4</c:f>
              <c:strCache>
                <c:ptCount val="1"/>
                <c:pt idx="0">
                  <c:v>Adelaide MAP</c:v>
                </c:pt>
              </c:strCache>
            </c:strRef>
          </c:tx>
          <c:spPr>
            <a:ln w="25400">
              <a:solidFill>
                <a:srgbClr val="FFC322"/>
              </a:solidFill>
              <a:prstDash val="solid"/>
            </a:ln>
          </c:spPr>
          <c:marker>
            <c:symbol val="none"/>
          </c:marker>
          <c:val>
            <c:numRef>
              <c:f>'Oct 23 Published MOS estimates'!$M$5:$M$35</c:f>
              <c:numCache>
                <c:formatCode>#,##0</c:formatCode>
                <c:ptCount val="31"/>
                <c:pt idx="0">
                  <c:v>10597</c:v>
                </c:pt>
                <c:pt idx="1">
                  <c:v>5653</c:v>
                </c:pt>
                <c:pt idx="2">
                  <c:v>4230</c:v>
                </c:pt>
                <c:pt idx="3">
                  <c:v>3516</c:v>
                </c:pt>
                <c:pt idx="4">
                  <c:v>2949</c:v>
                </c:pt>
                <c:pt idx="5">
                  <c:v>2594</c:v>
                </c:pt>
                <c:pt idx="6">
                  <c:v>2199</c:v>
                </c:pt>
                <c:pt idx="7">
                  <c:v>1716</c:v>
                </c:pt>
                <c:pt idx="8">
                  <c:v>1341</c:v>
                </c:pt>
                <c:pt idx="9">
                  <c:v>1039</c:v>
                </c:pt>
                <c:pt idx="10">
                  <c:v>812</c:v>
                </c:pt>
                <c:pt idx="11">
                  <c:v>639</c:v>
                </c:pt>
                <c:pt idx="12">
                  <c:v>461</c:v>
                </c:pt>
                <c:pt idx="13">
                  <c:v>341</c:v>
                </c:pt>
                <c:pt idx="14">
                  <c:v>118</c:v>
                </c:pt>
                <c:pt idx="15">
                  <c:v>-68</c:v>
                </c:pt>
                <c:pt idx="16">
                  <c:v>-155</c:v>
                </c:pt>
                <c:pt idx="17">
                  <c:v>-339</c:v>
                </c:pt>
                <c:pt idx="18">
                  <c:v>-482</c:v>
                </c:pt>
                <c:pt idx="19">
                  <c:v>-691</c:v>
                </c:pt>
                <c:pt idx="20">
                  <c:v>-889</c:v>
                </c:pt>
                <c:pt idx="21">
                  <c:v>-1144</c:v>
                </c:pt>
                <c:pt idx="22">
                  <c:v>-1334</c:v>
                </c:pt>
                <c:pt idx="23">
                  <c:v>-1517</c:v>
                </c:pt>
                <c:pt idx="24">
                  <c:v>-1849</c:v>
                </c:pt>
                <c:pt idx="25">
                  <c:v>-2076</c:v>
                </c:pt>
                <c:pt idx="26">
                  <c:v>-2339</c:v>
                </c:pt>
                <c:pt idx="27">
                  <c:v>-3151</c:v>
                </c:pt>
                <c:pt idx="28">
                  <c:v>-3566</c:v>
                </c:pt>
                <c:pt idx="29">
                  <c:v>-3767</c:v>
                </c:pt>
                <c:pt idx="30">
                  <c:v>-7993</c:v>
                </c:pt>
              </c:numCache>
            </c:numRef>
          </c:val>
          <c:smooth val="1"/>
          <c:extLst>
            <c:ext xmlns:c16="http://schemas.microsoft.com/office/drawing/2014/chart" uri="{C3380CC4-5D6E-409C-BE32-E72D297353CC}">
              <c16:uniqueId val="{00000002-9B9C-4EB0-B9ED-F1DAC3DE3B62}"/>
            </c:ext>
          </c:extLst>
        </c:ser>
        <c:ser>
          <c:idx val="3"/>
          <c:order val="3"/>
          <c:tx>
            <c:strRef>
              <c:f>'Oct 23 Published MOS estimates'!$N$4</c:f>
              <c:strCache>
                <c:ptCount val="1"/>
                <c:pt idx="0">
                  <c:v>Adelaide SEAGas</c:v>
                </c:pt>
              </c:strCache>
            </c:strRef>
          </c:tx>
          <c:spPr>
            <a:ln w="25400">
              <a:solidFill>
                <a:srgbClr val="FF6600"/>
              </a:solidFill>
              <a:prstDash val="solid"/>
            </a:ln>
          </c:spPr>
          <c:marker>
            <c:symbol val="none"/>
          </c:marker>
          <c:val>
            <c:numRef>
              <c:f>'Oct 23 Published MOS estimates'!$N$5:$N$35</c:f>
              <c:numCache>
                <c:formatCode>#,##0</c:formatCode>
                <c:ptCount val="31"/>
                <c:pt idx="0">
                  <c:v>534</c:v>
                </c:pt>
                <c:pt idx="1">
                  <c:v>198</c:v>
                </c:pt>
                <c:pt idx="2">
                  <c:v>139</c:v>
                </c:pt>
                <c:pt idx="3">
                  <c:v>120</c:v>
                </c:pt>
                <c:pt idx="4">
                  <c:v>107</c:v>
                </c:pt>
                <c:pt idx="5">
                  <c:v>97</c:v>
                </c:pt>
                <c:pt idx="6">
                  <c:v>83</c:v>
                </c:pt>
                <c:pt idx="7">
                  <c:v>77</c:v>
                </c:pt>
                <c:pt idx="8">
                  <c:v>74</c:v>
                </c:pt>
                <c:pt idx="9">
                  <c:v>72</c:v>
                </c:pt>
                <c:pt idx="10">
                  <c:v>65</c:v>
                </c:pt>
                <c:pt idx="11">
                  <c:v>62</c:v>
                </c:pt>
                <c:pt idx="12">
                  <c:v>56</c:v>
                </c:pt>
                <c:pt idx="13">
                  <c:v>52</c:v>
                </c:pt>
                <c:pt idx="14">
                  <c:v>47</c:v>
                </c:pt>
                <c:pt idx="15">
                  <c:v>38</c:v>
                </c:pt>
                <c:pt idx="16">
                  <c:v>29</c:v>
                </c:pt>
                <c:pt idx="17">
                  <c:v>26</c:v>
                </c:pt>
                <c:pt idx="18">
                  <c:v>18</c:v>
                </c:pt>
                <c:pt idx="19">
                  <c:v>0</c:v>
                </c:pt>
                <c:pt idx="20">
                  <c:v>-115</c:v>
                </c:pt>
                <c:pt idx="21">
                  <c:v>-188</c:v>
                </c:pt>
                <c:pt idx="22">
                  <c:v>-274</c:v>
                </c:pt>
                <c:pt idx="23">
                  <c:v>-363</c:v>
                </c:pt>
                <c:pt idx="24">
                  <c:v>-561</c:v>
                </c:pt>
                <c:pt idx="25">
                  <c:v>-911</c:v>
                </c:pt>
                <c:pt idx="26">
                  <c:v>-1443</c:v>
                </c:pt>
                <c:pt idx="27">
                  <c:v>-1998</c:v>
                </c:pt>
                <c:pt idx="28">
                  <c:v>-2455</c:v>
                </c:pt>
                <c:pt idx="29">
                  <c:v>-3011</c:v>
                </c:pt>
                <c:pt idx="30">
                  <c:v>-7761</c:v>
                </c:pt>
              </c:numCache>
            </c:numRef>
          </c:val>
          <c:smooth val="1"/>
          <c:extLst>
            <c:ext xmlns:c16="http://schemas.microsoft.com/office/drawing/2014/chart" uri="{C3380CC4-5D6E-409C-BE32-E72D297353CC}">
              <c16:uniqueId val="{00000003-9B9C-4EB0-B9ED-F1DAC3DE3B62}"/>
            </c:ext>
          </c:extLst>
        </c:ser>
        <c:ser>
          <c:idx val="4"/>
          <c:order val="4"/>
          <c:tx>
            <c:strRef>
              <c:f>'Oct 23 Published MOS estimates'!$O$4</c:f>
              <c:strCache>
                <c:ptCount val="1"/>
                <c:pt idx="0">
                  <c:v>Brisbane RBP</c:v>
                </c:pt>
              </c:strCache>
            </c:strRef>
          </c:tx>
          <c:marker>
            <c:symbol val="none"/>
          </c:marker>
          <c:val>
            <c:numRef>
              <c:f>'Oct 23 Published MOS estimates'!$O$5:$O$35</c:f>
              <c:numCache>
                <c:formatCode>#,##0</c:formatCode>
                <c:ptCount val="31"/>
                <c:pt idx="0">
                  <c:v>5935</c:v>
                </c:pt>
                <c:pt idx="1">
                  <c:v>4669</c:v>
                </c:pt>
                <c:pt idx="2">
                  <c:v>3613</c:v>
                </c:pt>
                <c:pt idx="3">
                  <c:v>2993</c:v>
                </c:pt>
                <c:pt idx="4">
                  <c:v>2365</c:v>
                </c:pt>
                <c:pt idx="5">
                  <c:v>1883</c:v>
                </c:pt>
                <c:pt idx="6">
                  <c:v>1588</c:v>
                </c:pt>
                <c:pt idx="7">
                  <c:v>1510</c:v>
                </c:pt>
                <c:pt idx="8">
                  <c:v>1442</c:v>
                </c:pt>
                <c:pt idx="9">
                  <c:v>1329</c:v>
                </c:pt>
                <c:pt idx="10">
                  <c:v>1123</c:v>
                </c:pt>
                <c:pt idx="11">
                  <c:v>940</c:v>
                </c:pt>
                <c:pt idx="12">
                  <c:v>772</c:v>
                </c:pt>
                <c:pt idx="13">
                  <c:v>685</c:v>
                </c:pt>
                <c:pt idx="14">
                  <c:v>503</c:v>
                </c:pt>
                <c:pt idx="15">
                  <c:v>327</c:v>
                </c:pt>
                <c:pt idx="16">
                  <c:v>268</c:v>
                </c:pt>
                <c:pt idx="17">
                  <c:v>166</c:v>
                </c:pt>
                <c:pt idx="18">
                  <c:v>97</c:v>
                </c:pt>
                <c:pt idx="19">
                  <c:v>-65</c:v>
                </c:pt>
                <c:pt idx="20">
                  <c:v>-164</c:v>
                </c:pt>
                <c:pt idx="21">
                  <c:v>-265</c:v>
                </c:pt>
                <c:pt idx="22">
                  <c:v>-415</c:v>
                </c:pt>
                <c:pt idx="23">
                  <c:v>-713</c:v>
                </c:pt>
                <c:pt idx="24">
                  <c:v>-870</c:v>
                </c:pt>
                <c:pt idx="25">
                  <c:v>-1013</c:v>
                </c:pt>
                <c:pt idx="26">
                  <c:v>-1446</c:v>
                </c:pt>
                <c:pt idx="27">
                  <c:v>-1675</c:v>
                </c:pt>
                <c:pt idx="28">
                  <c:v>-1992</c:v>
                </c:pt>
                <c:pt idx="29">
                  <c:v>-2581</c:v>
                </c:pt>
                <c:pt idx="30">
                  <c:v>-4634</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'Nov 23 Published MOS estimates'!$C$19</c:f>
              <c:strCache>
                <c:ptCount val="1"/>
                <c:pt idx="0">
                  <c:v>25%</c:v>
                </c:pt>
              </c:strCache>
            </c:strRef>
          </c:tx>
          <c:spPr>
            <a:ln w="28575">
              <a:noFill/>
            </a:ln>
          </c:spPr>
          <c:marker>
            <c:symbol val="none"/>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estimates'!$D$19:$H$19</c:f>
              <c:numCache>
                <c:formatCode>#,##0</c:formatCode>
                <c:ptCount val="5"/>
                <c:pt idx="0">
                  <c:v>-8266</c:v>
                </c:pt>
                <c:pt idx="1">
                  <c:v>2012.0936775</c:v>
                </c:pt>
                <c:pt idx="2">
                  <c:v>-893.75</c:v>
                </c:pt>
                <c:pt idx="3">
                  <c:v>-857</c:v>
                </c:pt>
                <c:pt idx="4">
                  <c:v>-410.25</c:v>
                </c:pt>
              </c:numCache>
            </c:numRef>
          </c:val>
          <c:smooth val="0"/>
          <c:extLst>
            <c:ext xmlns:c16="http://schemas.microsoft.com/office/drawing/2014/chart" uri="{C3380CC4-5D6E-409C-BE32-E72D297353CC}">
              <c16:uniqueId val="{00000000-9AC8-4EC1-9FA9-2ABCB7656060}"/>
            </c:ext>
          </c:extLst>
        </c:ser>
        <c:ser>
          <c:idx val="1"/>
          <c:order val="1"/>
          <c:tx>
            <c:strRef>
              <c:f>'Nov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estimates'!$D$20:$H$20</c:f>
              <c:numCache>
                <c:formatCode>#,##0</c:formatCode>
                <c:ptCount val="5"/>
                <c:pt idx="0">
                  <c:v>-16889.099999999999</c:v>
                </c:pt>
                <c:pt idx="1">
                  <c:v>-194.97420049999988</c:v>
                </c:pt>
                <c:pt idx="2">
                  <c:v>-2998.1</c:v>
                </c:pt>
                <c:pt idx="3">
                  <c:v>-4325.8</c:v>
                </c:pt>
                <c:pt idx="4">
                  <c:v>-1374.45</c:v>
                </c:pt>
              </c:numCache>
            </c:numRef>
          </c:val>
          <c:smooth val="0"/>
          <c:extLst>
            <c:ext xmlns:c16="http://schemas.microsoft.com/office/drawing/2014/chart" uri="{C3380CC4-5D6E-409C-BE32-E72D297353CC}">
              <c16:uniqueId val="{00000001-9AC8-4EC1-9FA9-2ABCB7656060}"/>
            </c:ext>
          </c:extLst>
        </c:ser>
        <c:ser>
          <c:idx val="2"/>
          <c:order val="2"/>
          <c:tx>
            <c:strRef>
              <c:f>'Nov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estimates'!$D$21:$H$21</c:f>
              <c:numCache>
                <c:formatCode>#,##0</c:formatCode>
                <c:ptCount val="5"/>
                <c:pt idx="0">
                  <c:v>-37915</c:v>
                </c:pt>
                <c:pt idx="1">
                  <c:v>-11820.57641</c:v>
                </c:pt>
                <c:pt idx="2">
                  <c:v>-6313</c:v>
                </c:pt>
                <c:pt idx="3">
                  <c:v>-9897</c:v>
                </c:pt>
                <c:pt idx="4">
                  <c:v>-13605</c:v>
                </c:pt>
              </c:numCache>
            </c:numRef>
          </c:val>
          <c:smooth val="0"/>
          <c:extLst>
            <c:ext xmlns:c16="http://schemas.microsoft.com/office/drawing/2014/chart" uri="{C3380CC4-5D6E-409C-BE32-E72D297353CC}">
              <c16:uniqueId val="{00000002-9AC8-4EC1-9FA9-2ABCB7656060}"/>
            </c:ext>
          </c:extLst>
        </c:ser>
        <c:ser>
          <c:idx val="3"/>
          <c:order val="3"/>
          <c:tx>
            <c:strRef>
              <c:f>'Nov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estimates'!$D$22:$H$22</c:f>
              <c:numCache>
                <c:formatCode>#,##0</c:formatCode>
                <c:ptCount val="5"/>
                <c:pt idx="0">
                  <c:v>-5234.7333333333336</c:v>
                </c:pt>
                <c:pt idx="1">
                  <c:v>2651.0178766666668</c:v>
                </c:pt>
                <c:pt idx="2">
                  <c:v>1064.6666666666667</c:v>
                </c:pt>
                <c:pt idx="3">
                  <c:v>-903.26666666666665</c:v>
                </c:pt>
                <c:pt idx="4">
                  <c:v>208.63333333333333</c:v>
                </c:pt>
              </c:numCache>
            </c:numRef>
          </c:val>
          <c:smooth val="0"/>
          <c:extLst>
            <c:ext xmlns:c16="http://schemas.microsoft.com/office/drawing/2014/chart" uri="{C3380CC4-5D6E-409C-BE32-E72D297353CC}">
              <c16:uniqueId val="{00000003-9AC8-4EC1-9FA9-2ABCB7656060}"/>
            </c:ext>
          </c:extLst>
        </c:ser>
        <c:ser>
          <c:idx val="4"/>
          <c:order val="4"/>
          <c:tx>
            <c:strRef>
              <c:f>'Nov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estimates'!$D$26:$H$26</c:f>
              <c:numCache>
                <c:formatCode>#,##0</c:formatCode>
                <c:ptCount val="5"/>
                <c:pt idx="0">
                  <c:v>-4358</c:v>
                </c:pt>
                <c:pt idx="1">
                  <c:v>2906.0925900000002</c:v>
                </c:pt>
                <c:pt idx="2">
                  <c:v>582.5</c:v>
                </c:pt>
                <c:pt idx="3">
                  <c:v>31.5</c:v>
                </c:pt>
                <c:pt idx="4">
                  <c:v>398.5</c:v>
                </c:pt>
              </c:numCache>
            </c:numRef>
          </c:val>
          <c:smooth val="0"/>
          <c:extLst>
            <c:ext xmlns:c16="http://schemas.microsoft.com/office/drawing/2014/chart" uri="{C3380CC4-5D6E-409C-BE32-E72D297353CC}">
              <c16:uniqueId val="{00000004-9AC8-4EC1-9FA9-2ABCB7656060}"/>
            </c:ext>
          </c:extLst>
        </c:ser>
        <c:ser>
          <c:idx val="5"/>
          <c:order val="5"/>
          <c:tx>
            <c:strRef>
              <c:f>'Nov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estimates'!$D$15:$H$15</c:f>
              <c:numCache>
                <c:formatCode>#,##0</c:formatCode>
                <c:ptCount val="5"/>
                <c:pt idx="0">
                  <c:v>11656</c:v>
                </c:pt>
                <c:pt idx="1">
                  <c:v>7405.9967500000002</c:v>
                </c:pt>
                <c:pt idx="2">
                  <c:v>12729</c:v>
                </c:pt>
                <c:pt idx="3">
                  <c:v>388</c:v>
                </c:pt>
                <c:pt idx="4">
                  <c:v>6003</c:v>
                </c:pt>
              </c:numCache>
            </c:numRef>
          </c:val>
          <c:smooth val="0"/>
          <c:extLst>
            <c:ext xmlns:c16="http://schemas.microsoft.com/office/drawing/2014/chart" uri="{C3380CC4-5D6E-409C-BE32-E72D297353CC}">
              <c16:uniqueId val="{00000005-9AC8-4EC1-9FA9-2ABCB7656060}"/>
            </c:ext>
          </c:extLst>
        </c:ser>
        <c:ser>
          <c:idx val="10"/>
          <c:order val="6"/>
          <c:tx>
            <c:strRef>
              <c:f>'Nov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estimates'!$D$16:$H$16</c:f>
              <c:numCache>
                <c:formatCode>#,##0</c:formatCode>
                <c:ptCount val="5"/>
                <c:pt idx="0">
                  <c:v>5061.0999999999949</c:v>
                </c:pt>
                <c:pt idx="1">
                  <c:v>6012.5207009999986</c:v>
                </c:pt>
                <c:pt idx="2">
                  <c:v>6937.8999999999969</c:v>
                </c:pt>
                <c:pt idx="3">
                  <c:v>186.34999999999991</c:v>
                </c:pt>
                <c:pt idx="4">
                  <c:v>3276.4999999999991</c:v>
                </c:pt>
              </c:numCache>
            </c:numRef>
          </c:val>
          <c:smooth val="0"/>
          <c:extLst>
            <c:ext xmlns:c16="http://schemas.microsoft.com/office/drawing/2014/chart" uri="{C3380CC4-5D6E-409C-BE32-E72D297353CC}">
              <c16:uniqueId val="{00000006-9AC8-4EC1-9FA9-2ABCB7656060}"/>
            </c:ext>
          </c:extLst>
        </c:ser>
        <c:ser>
          <c:idx val="11"/>
          <c:order val="7"/>
          <c:tx>
            <c:strRef>
              <c:f>'Nov 23 Published MOS estimates'!$C$17</c:f>
              <c:strCache>
                <c:ptCount val="1"/>
                <c:pt idx="0">
                  <c:v>75%</c:v>
                </c:pt>
              </c:strCache>
            </c:strRef>
          </c:tx>
          <c:spPr>
            <a:ln w="28575">
              <a:noFill/>
            </a:ln>
          </c:spPr>
          <c:marker>
            <c:symbol val="none"/>
          </c:marker>
          <c:cat>
            <c:strRef>
              <c:f>'Nov 23 Published MOS estimates'!$D$4:$H$4</c:f>
              <c:strCache>
                <c:ptCount val="5"/>
                <c:pt idx="0">
                  <c:v>Sydney MSP</c:v>
                </c:pt>
                <c:pt idx="1">
                  <c:v>Sydney EGP</c:v>
                </c:pt>
                <c:pt idx="2">
                  <c:v>Adelaide MAP</c:v>
                </c:pt>
                <c:pt idx="3">
                  <c:v>Adelaide SEAGas</c:v>
                </c:pt>
                <c:pt idx="4">
                  <c:v>Brisbane RBP</c:v>
                </c:pt>
              </c:strCache>
            </c:strRef>
          </c:cat>
          <c:val>
            <c:numRef>
              <c:f>'Nov 23 Published MOS estimates'!$D$17:$H$17</c:f>
              <c:numCache>
                <c:formatCode>#,##0</c:formatCode>
                <c:ptCount val="5"/>
                <c:pt idx="0">
                  <c:v>-1053.25</c:v>
                </c:pt>
                <c:pt idx="1">
                  <c:v>4120.6466375</c:v>
                </c:pt>
                <c:pt idx="2">
                  <c:v>2465</c:v>
                </c:pt>
                <c:pt idx="3">
                  <c:v>79</c:v>
                </c:pt>
                <c:pt idx="4">
                  <c:v>1141.25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'Nov 23 Published MOS estimates'!$K$4</c:f>
              <c:strCache>
                <c:ptCount val="1"/>
                <c:pt idx="0">
                  <c:v>Sydney MSP</c:v>
                </c:pt>
              </c:strCache>
            </c:strRef>
          </c:tx>
          <c:spPr>
            <a:ln w="25400">
              <a:solidFill>
                <a:srgbClr val="00FFFF"/>
              </a:solidFill>
              <a:prstDash val="solid"/>
            </a:ln>
          </c:spPr>
          <c:marker>
            <c:symbol val="none"/>
          </c:marker>
          <c:val>
            <c:numRef>
              <c:f>'Nov 23 Published MOS estimates'!$K$5:$K$35</c:f>
              <c:numCache>
                <c:formatCode>#,##0</c:formatCode>
                <c:ptCount val="31"/>
                <c:pt idx="0">
                  <c:v>11656</c:v>
                </c:pt>
                <c:pt idx="1">
                  <c:v>5827</c:v>
                </c:pt>
                <c:pt idx="2">
                  <c:v>4125</c:v>
                </c:pt>
                <c:pt idx="3">
                  <c:v>2868</c:v>
                </c:pt>
                <c:pt idx="4">
                  <c:v>2299</c:v>
                </c:pt>
                <c:pt idx="5">
                  <c:v>1370</c:v>
                </c:pt>
                <c:pt idx="6">
                  <c:v>-97</c:v>
                </c:pt>
                <c:pt idx="7">
                  <c:v>-926</c:v>
                </c:pt>
                <c:pt idx="8">
                  <c:v>-1435</c:v>
                </c:pt>
                <c:pt idx="9">
                  <c:v>-1918</c:v>
                </c:pt>
                <c:pt idx="10">
                  <c:v>-2371</c:v>
                </c:pt>
                <c:pt idx="11">
                  <c:v>-2565</c:v>
                </c:pt>
                <c:pt idx="12">
                  <c:v>-3359</c:v>
                </c:pt>
                <c:pt idx="13">
                  <c:v>-3745</c:v>
                </c:pt>
                <c:pt idx="14">
                  <c:v>-4163</c:v>
                </c:pt>
                <c:pt idx="15">
                  <c:v>-4553</c:v>
                </c:pt>
                <c:pt idx="16">
                  <c:v>-5161</c:v>
                </c:pt>
                <c:pt idx="17">
                  <c:v>-5717</c:v>
                </c:pt>
                <c:pt idx="18">
                  <c:v>-6408</c:v>
                </c:pt>
                <c:pt idx="19">
                  <c:v>-7057</c:v>
                </c:pt>
                <c:pt idx="20">
                  <c:v>-7559</c:v>
                </c:pt>
                <c:pt idx="21">
                  <c:v>-7843</c:v>
                </c:pt>
                <c:pt idx="22">
                  <c:v>-8407</c:v>
                </c:pt>
                <c:pt idx="23">
                  <c:v>-8870</c:v>
                </c:pt>
                <c:pt idx="24">
                  <c:v>-10010</c:v>
                </c:pt>
                <c:pt idx="25">
                  <c:v>-10451</c:v>
                </c:pt>
                <c:pt idx="26">
                  <c:v>-11585</c:v>
                </c:pt>
                <c:pt idx="27">
                  <c:v>-13005</c:v>
                </c:pt>
                <c:pt idx="28">
                  <c:v>-20067</c:v>
                </c:pt>
                <c:pt idx="29">
                  <c:v>-37915</c:v>
                </c:pt>
              </c:numCache>
            </c:numRef>
          </c:val>
          <c:smooth val="1"/>
          <c:extLst>
            <c:ext xmlns:c16="http://schemas.microsoft.com/office/drawing/2014/chart" uri="{C3380CC4-5D6E-409C-BE32-E72D297353CC}">
              <c16:uniqueId val="{00000000-CDB6-4FC8-BF53-AE743684EB0D}"/>
            </c:ext>
          </c:extLst>
        </c:ser>
        <c:ser>
          <c:idx val="1"/>
          <c:order val="1"/>
          <c:tx>
            <c:strRef>
              <c:f>'Nov 23 Published MOS estimates'!$L$4</c:f>
              <c:strCache>
                <c:ptCount val="1"/>
                <c:pt idx="0">
                  <c:v>Sydney EGP</c:v>
                </c:pt>
              </c:strCache>
            </c:strRef>
          </c:tx>
          <c:spPr>
            <a:ln w="25400">
              <a:solidFill>
                <a:srgbClr val="0000FF"/>
              </a:solidFill>
              <a:prstDash val="solid"/>
            </a:ln>
          </c:spPr>
          <c:marker>
            <c:symbol val="none"/>
          </c:marker>
          <c:val>
            <c:numRef>
              <c:f>'Nov 23 Published MOS estimates'!$L$5:$L$35</c:f>
              <c:numCache>
                <c:formatCode>#,##0</c:formatCode>
                <c:ptCount val="31"/>
                <c:pt idx="0">
                  <c:v>7405.9967500000002</c:v>
                </c:pt>
                <c:pt idx="1">
                  <c:v>6237.0296699999999</c:v>
                </c:pt>
                <c:pt idx="2">
                  <c:v>5738.1208500000002</c:v>
                </c:pt>
                <c:pt idx="3">
                  <c:v>5011.8551200000002</c:v>
                </c:pt>
                <c:pt idx="4">
                  <c:v>4761.2972399999999</c:v>
                </c:pt>
                <c:pt idx="5">
                  <c:v>4566.3533200000002</c:v>
                </c:pt>
                <c:pt idx="6">
                  <c:v>4434.6450500000001</c:v>
                </c:pt>
                <c:pt idx="7">
                  <c:v>4187.3564800000004</c:v>
                </c:pt>
                <c:pt idx="8">
                  <c:v>3920.5171099999998</c:v>
                </c:pt>
                <c:pt idx="9">
                  <c:v>3656.5969100000002</c:v>
                </c:pt>
                <c:pt idx="10">
                  <c:v>3545.0350699999999</c:v>
                </c:pt>
                <c:pt idx="11">
                  <c:v>3397.73632</c:v>
                </c:pt>
                <c:pt idx="12">
                  <c:v>3234.1921299999999</c:v>
                </c:pt>
                <c:pt idx="13">
                  <c:v>3115.7328200000002</c:v>
                </c:pt>
                <c:pt idx="14">
                  <c:v>2943.9996700000002</c:v>
                </c:pt>
                <c:pt idx="15">
                  <c:v>2868.1855099999998</c:v>
                </c:pt>
                <c:pt idx="16">
                  <c:v>2794.9169099999999</c:v>
                </c:pt>
                <c:pt idx="17">
                  <c:v>2703.67175</c:v>
                </c:pt>
                <c:pt idx="18">
                  <c:v>2485.56907</c:v>
                </c:pt>
                <c:pt idx="19">
                  <c:v>2406.1933600000002</c:v>
                </c:pt>
                <c:pt idx="20">
                  <c:v>2288.3066399999998</c:v>
                </c:pt>
                <c:pt idx="21">
                  <c:v>2117.9997899999998</c:v>
                </c:pt>
                <c:pt idx="22">
                  <c:v>1976.7916399999999</c:v>
                </c:pt>
                <c:pt idx="23">
                  <c:v>1779.0004799999999</c:v>
                </c:pt>
                <c:pt idx="24">
                  <c:v>1575.35979</c:v>
                </c:pt>
                <c:pt idx="25">
                  <c:v>1439.8867</c:v>
                </c:pt>
                <c:pt idx="26">
                  <c:v>1083.81059</c:v>
                </c:pt>
                <c:pt idx="27">
                  <c:v>161.99984000000001</c:v>
                </c:pt>
                <c:pt idx="28">
                  <c:v>-487.04387000000003</c:v>
                </c:pt>
                <c:pt idx="29">
                  <c:v>-11820.57641</c:v>
                </c:pt>
              </c:numCache>
            </c:numRef>
          </c:val>
          <c:smooth val="1"/>
          <c:extLst>
            <c:ext xmlns:c16="http://schemas.microsoft.com/office/drawing/2014/chart" uri="{C3380CC4-5D6E-409C-BE32-E72D297353CC}">
              <c16:uniqueId val="{00000001-CDB6-4FC8-BF53-AE743684EB0D}"/>
            </c:ext>
          </c:extLst>
        </c:ser>
        <c:ser>
          <c:idx val="2"/>
          <c:order val="2"/>
          <c:tx>
            <c:strRef>
              <c:f>'Nov 23 Published MOS estimates'!$M$4</c:f>
              <c:strCache>
                <c:ptCount val="1"/>
                <c:pt idx="0">
                  <c:v>Adelaide MAP</c:v>
                </c:pt>
              </c:strCache>
            </c:strRef>
          </c:tx>
          <c:spPr>
            <a:ln w="25400">
              <a:solidFill>
                <a:srgbClr val="FFC322"/>
              </a:solidFill>
              <a:prstDash val="solid"/>
            </a:ln>
          </c:spPr>
          <c:marker>
            <c:symbol val="none"/>
          </c:marker>
          <c:val>
            <c:numRef>
              <c:f>'Nov 23 Published MOS estimates'!$M$5:$M$35</c:f>
              <c:numCache>
                <c:formatCode>#,##0</c:formatCode>
                <c:ptCount val="31"/>
                <c:pt idx="0">
                  <c:v>12729</c:v>
                </c:pt>
                <c:pt idx="1">
                  <c:v>7441</c:v>
                </c:pt>
                <c:pt idx="2">
                  <c:v>6323</c:v>
                </c:pt>
                <c:pt idx="3">
                  <c:v>4568</c:v>
                </c:pt>
                <c:pt idx="4">
                  <c:v>3563</c:v>
                </c:pt>
                <c:pt idx="5">
                  <c:v>3233</c:v>
                </c:pt>
                <c:pt idx="6">
                  <c:v>2733</c:v>
                </c:pt>
                <c:pt idx="7">
                  <c:v>2508</c:v>
                </c:pt>
                <c:pt idx="8">
                  <c:v>2336</c:v>
                </c:pt>
                <c:pt idx="9">
                  <c:v>2077</c:v>
                </c:pt>
                <c:pt idx="10">
                  <c:v>1654</c:v>
                </c:pt>
                <c:pt idx="11">
                  <c:v>1544</c:v>
                </c:pt>
                <c:pt idx="12">
                  <c:v>1246</c:v>
                </c:pt>
                <c:pt idx="13">
                  <c:v>983</c:v>
                </c:pt>
                <c:pt idx="14">
                  <c:v>694</c:v>
                </c:pt>
                <c:pt idx="15">
                  <c:v>471</c:v>
                </c:pt>
                <c:pt idx="16">
                  <c:v>339</c:v>
                </c:pt>
                <c:pt idx="17">
                  <c:v>146</c:v>
                </c:pt>
                <c:pt idx="18">
                  <c:v>9</c:v>
                </c:pt>
                <c:pt idx="19">
                  <c:v>-245</c:v>
                </c:pt>
                <c:pt idx="20">
                  <c:v>-575</c:v>
                </c:pt>
                <c:pt idx="21">
                  <c:v>-689</c:v>
                </c:pt>
                <c:pt idx="22">
                  <c:v>-962</c:v>
                </c:pt>
                <c:pt idx="23">
                  <c:v>-1530</c:v>
                </c:pt>
                <c:pt idx="24">
                  <c:v>-1766</c:v>
                </c:pt>
                <c:pt idx="25">
                  <c:v>-2102</c:v>
                </c:pt>
                <c:pt idx="26">
                  <c:v>-2515</c:v>
                </c:pt>
                <c:pt idx="27">
                  <c:v>-2799</c:v>
                </c:pt>
                <c:pt idx="28">
                  <c:v>-3161</c:v>
                </c:pt>
                <c:pt idx="29">
                  <c:v>-6313</c:v>
                </c:pt>
              </c:numCache>
            </c:numRef>
          </c:val>
          <c:smooth val="1"/>
          <c:extLst>
            <c:ext xmlns:c16="http://schemas.microsoft.com/office/drawing/2014/chart" uri="{C3380CC4-5D6E-409C-BE32-E72D297353CC}">
              <c16:uniqueId val="{00000002-CDB6-4FC8-BF53-AE743684EB0D}"/>
            </c:ext>
          </c:extLst>
        </c:ser>
        <c:ser>
          <c:idx val="3"/>
          <c:order val="3"/>
          <c:tx>
            <c:strRef>
              <c:f>'Nov 23 Published MOS estimates'!$N$4</c:f>
              <c:strCache>
                <c:ptCount val="1"/>
                <c:pt idx="0">
                  <c:v>Adelaide SEAGas</c:v>
                </c:pt>
              </c:strCache>
            </c:strRef>
          </c:tx>
          <c:spPr>
            <a:ln w="25400">
              <a:solidFill>
                <a:srgbClr val="FF6600"/>
              </a:solidFill>
              <a:prstDash val="solid"/>
            </a:ln>
          </c:spPr>
          <c:marker>
            <c:symbol val="none"/>
          </c:marker>
          <c:val>
            <c:numRef>
              <c:f>'Nov 23 Published MOS estimates'!$N$5:$N$35</c:f>
              <c:numCache>
                <c:formatCode>#,##0</c:formatCode>
                <c:ptCount val="31"/>
                <c:pt idx="0">
                  <c:v>388</c:v>
                </c:pt>
                <c:pt idx="1">
                  <c:v>203</c:v>
                </c:pt>
                <c:pt idx="2">
                  <c:v>166</c:v>
                </c:pt>
                <c:pt idx="3">
                  <c:v>144</c:v>
                </c:pt>
                <c:pt idx="4">
                  <c:v>136</c:v>
                </c:pt>
                <c:pt idx="5">
                  <c:v>96</c:v>
                </c:pt>
                <c:pt idx="6">
                  <c:v>89</c:v>
                </c:pt>
                <c:pt idx="7">
                  <c:v>81</c:v>
                </c:pt>
                <c:pt idx="8">
                  <c:v>73</c:v>
                </c:pt>
                <c:pt idx="9">
                  <c:v>67</c:v>
                </c:pt>
                <c:pt idx="10">
                  <c:v>61</c:v>
                </c:pt>
                <c:pt idx="11">
                  <c:v>52</c:v>
                </c:pt>
                <c:pt idx="12">
                  <c:v>45</c:v>
                </c:pt>
                <c:pt idx="13">
                  <c:v>40</c:v>
                </c:pt>
                <c:pt idx="14">
                  <c:v>35</c:v>
                </c:pt>
                <c:pt idx="15">
                  <c:v>28</c:v>
                </c:pt>
                <c:pt idx="16">
                  <c:v>20</c:v>
                </c:pt>
                <c:pt idx="17">
                  <c:v>9</c:v>
                </c:pt>
                <c:pt idx="18">
                  <c:v>-14</c:v>
                </c:pt>
                <c:pt idx="19">
                  <c:v>-151</c:v>
                </c:pt>
                <c:pt idx="20">
                  <c:v>-338</c:v>
                </c:pt>
                <c:pt idx="21">
                  <c:v>-593</c:v>
                </c:pt>
                <c:pt idx="22">
                  <c:v>-945</c:v>
                </c:pt>
                <c:pt idx="23">
                  <c:v>-1319</c:v>
                </c:pt>
                <c:pt idx="24">
                  <c:v>-1894</c:v>
                </c:pt>
                <c:pt idx="25">
                  <c:v>-2175</c:v>
                </c:pt>
                <c:pt idx="26">
                  <c:v>-2961</c:v>
                </c:pt>
                <c:pt idx="27">
                  <c:v>-3734</c:v>
                </c:pt>
                <c:pt idx="28">
                  <c:v>-4810</c:v>
                </c:pt>
                <c:pt idx="29">
                  <c:v>-9897</c:v>
                </c:pt>
              </c:numCache>
            </c:numRef>
          </c:val>
          <c:smooth val="1"/>
          <c:extLst>
            <c:ext xmlns:c16="http://schemas.microsoft.com/office/drawing/2014/chart" uri="{C3380CC4-5D6E-409C-BE32-E72D297353CC}">
              <c16:uniqueId val="{00000003-CDB6-4FC8-BF53-AE743684EB0D}"/>
            </c:ext>
          </c:extLst>
        </c:ser>
        <c:ser>
          <c:idx val="4"/>
          <c:order val="4"/>
          <c:tx>
            <c:strRef>
              <c:f>'Nov 23 Published MOS estimates'!$O$4</c:f>
              <c:strCache>
                <c:ptCount val="1"/>
                <c:pt idx="0">
                  <c:v>Brisbane RBP</c:v>
                </c:pt>
              </c:strCache>
            </c:strRef>
          </c:tx>
          <c:marker>
            <c:symbol val="none"/>
          </c:marker>
          <c:val>
            <c:numRef>
              <c:f>'Nov 23 Published MOS estimates'!$O$5:$O$35</c:f>
              <c:numCache>
                <c:formatCode>#,##0</c:formatCode>
                <c:ptCount val="31"/>
                <c:pt idx="0">
                  <c:v>6003</c:v>
                </c:pt>
                <c:pt idx="1">
                  <c:v>3452</c:v>
                </c:pt>
                <c:pt idx="2">
                  <c:v>3062</c:v>
                </c:pt>
                <c:pt idx="3">
                  <c:v>2234</c:v>
                </c:pt>
                <c:pt idx="4">
                  <c:v>1837</c:v>
                </c:pt>
                <c:pt idx="5">
                  <c:v>1627</c:v>
                </c:pt>
                <c:pt idx="6">
                  <c:v>1286</c:v>
                </c:pt>
                <c:pt idx="7">
                  <c:v>1163</c:v>
                </c:pt>
                <c:pt idx="8">
                  <c:v>1076</c:v>
                </c:pt>
                <c:pt idx="9">
                  <c:v>882</c:v>
                </c:pt>
                <c:pt idx="10">
                  <c:v>799</c:v>
                </c:pt>
                <c:pt idx="11">
                  <c:v>682</c:v>
                </c:pt>
                <c:pt idx="12">
                  <c:v>607</c:v>
                </c:pt>
                <c:pt idx="13">
                  <c:v>583</c:v>
                </c:pt>
                <c:pt idx="14">
                  <c:v>442</c:v>
                </c:pt>
                <c:pt idx="15">
                  <c:v>355</c:v>
                </c:pt>
                <c:pt idx="16">
                  <c:v>301</c:v>
                </c:pt>
                <c:pt idx="17">
                  <c:v>212</c:v>
                </c:pt>
                <c:pt idx="18">
                  <c:v>97</c:v>
                </c:pt>
                <c:pt idx="19">
                  <c:v>-72</c:v>
                </c:pt>
                <c:pt idx="20">
                  <c:v>-167</c:v>
                </c:pt>
                <c:pt idx="21">
                  <c:v>-363</c:v>
                </c:pt>
                <c:pt idx="22">
                  <c:v>-426</c:v>
                </c:pt>
                <c:pt idx="23">
                  <c:v>-580</c:v>
                </c:pt>
                <c:pt idx="24">
                  <c:v>-711</c:v>
                </c:pt>
                <c:pt idx="25">
                  <c:v>-818</c:v>
                </c:pt>
                <c:pt idx="26">
                  <c:v>-972</c:v>
                </c:pt>
                <c:pt idx="27">
                  <c:v>-1254</c:v>
                </c:pt>
                <c:pt idx="28">
                  <c:v>-1473</c:v>
                </c:pt>
                <c:pt idx="29">
                  <c:v>-13605</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Sep 2023, Oct 2023 and Nov2023.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Sep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Oct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Nov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sheetPr codeName="Sheet1"/>
  <dimension ref="A1:J49"/>
  <sheetViews>
    <sheetView zoomScale="85" zoomScaleNormal="85" workbookViewId="0">
      <selection activeCell="A50" sqref="A50:XFD1048576"/>
    </sheetView>
  </sheetViews>
  <sheetFormatPr defaultColWidth="0" defaultRowHeight="12.5" zeroHeight="1" x14ac:dyDescent="0.25"/>
  <cols>
    <col min="1" max="10" width="9.08984375" customWidth="1"/>
    <col min="11" max="16384" width="9.08984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sheetPr codeName="Sheet3"/>
  <dimension ref="A1:J64"/>
  <sheetViews>
    <sheetView topLeftCell="A7" zoomScale="90" zoomScaleNormal="90" workbookViewId="0">
      <selection activeCell="A65" sqref="A65:XFD1048576"/>
    </sheetView>
  </sheetViews>
  <sheetFormatPr defaultColWidth="0" defaultRowHeight="12.5" zeroHeight="1" x14ac:dyDescent="0.25"/>
  <cols>
    <col min="1" max="10" width="9.08984375" customWidth="1"/>
    <col min="11" max="16384" width="9.08984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6"/>
  <sheetViews>
    <sheetView tabSelected="1" zoomScale="85" zoomScaleNormal="85" workbookViewId="0">
      <selection activeCell="H9" sqref="H9"/>
    </sheetView>
  </sheetViews>
  <sheetFormatPr defaultColWidth="9.08984375" defaultRowHeight="11.5" x14ac:dyDescent="0.25"/>
  <cols>
    <col min="1" max="1" width="2.453125" style="1" customWidth="1"/>
    <col min="2" max="2" width="2.54296875" style="1" customWidth="1"/>
    <col min="3" max="3" width="14.54296875" style="1" customWidth="1"/>
    <col min="4" max="4" width="11" style="1" bestFit="1" customWidth="1"/>
    <col min="5" max="5" width="10.90625" style="1" bestFit="1" customWidth="1"/>
    <col min="6" max="6" width="12.08984375" style="1" bestFit="1" customWidth="1"/>
    <col min="7" max="7" width="15.08984375" style="1" bestFit="1" customWidth="1"/>
    <col min="8" max="8" width="12.08984375" style="1" bestFit="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22</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23" x14ac:dyDescent="0.25">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5" x14ac:dyDescent="0.25">
      <c r="C5" s="40" t="s">
        <v>12</v>
      </c>
      <c r="D5" s="39">
        <f>MAX(0,K5:K35)</f>
        <v>24775</v>
      </c>
      <c r="E5" s="39">
        <f>MAX(0,L5:L35)</f>
        <v>17236.031319999998</v>
      </c>
      <c r="F5" s="39">
        <f>MAX(0,M5:M35)</f>
        <v>9860</v>
      </c>
      <c r="G5" s="39">
        <f>MAX(0,N5:N35)</f>
        <v>517</v>
      </c>
      <c r="H5" s="39">
        <f>MAX(0,O5:O35)</f>
        <v>11071</v>
      </c>
      <c r="I5" s="1">
        <v>1</v>
      </c>
      <c r="J5" s="42">
        <v>1</v>
      </c>
      <c r="K5" s="18">
        <v>24775</v>
      </c>
      <c r="L5" s="18">
        <v>17236.031319999998</v>
      </c>
      <c r="M5" s="18">
        <v>9860</v>
      </c>
      <c r="N5" s="18">
        <v>517</v>
      </c>
      <c r="O5" s="33">
        <v>11071</v>
      </c>
      <c r="AC5"/>
      <c r="AD5" s="2"/>
      <c r="AE5" s="6"/>
    </row>
    <row r="6" spans="2:31" ht="12.5" x14ac:dyDescent="0.25">
      <c r="B6" s="41"/>
      <c r="C6" s="40" t="s">
        <v>13</v>
      </c>
      <c r="D6" s="39">
        <f>MAX(0,-MIN(K5:K35))</f>
        <v>29609</v>
      </c>
      <c r="E6" s="39">
        <f>MAX(0,-MIN(L5:L35))</f>
        <v>12251.89092</v>
      </c>
      <c r="F6" s="39">
        <f>MAX(0,-MIN(M5:M35))</f>
        <v>10919</v>
      </c>
      <c r="G6" s="39">
        <f>MAX(0,-MIN(N5:N35))</f>
        <v>7096</v>
      </c>
      <c r="H6" s="39">
        <f>MAX(0,-MIN(O5:O35))</f>
        <v>4096</v>
      </c>
      <c r="I6" s="1">
        <v>2</v>
      </c>
      <c r="J6" s="43">
        <v>1</v>
      </c>
      <c r="K6" s="18">
        <v>8769</v>
      </c>
      <c r="L6" s="18">
        <v>9861.7984400000005</v>
      </c>
      <c r="M6" s="18">
        <v>7197</v>
      </c>
      <c r="N6" s="18">
        <v>125</v>
      </c>
      <c r="O6" s="35">
        <v>4474</v>
      </c>
      <c r="AC6"/>
      <c r="AD6" s="2"/>
    </row>
    <row r="7" spans="2:31" ht="12.5" x14ac:dyDescent="0.25">
      <c r="I7" s="1">
        <v>3</v>
      </c>
      <c r="J7" s="43">
        <v>1</v>
      </c>
      <c r="K7" s="18">
        <v>5238</v>
      </c>
      <c r="L7" s="18">
        <v>8162.7338799999998</v>
      </c>
      <c r="M7" s="18">
        <v>5667</v>
      </c>
      <c r="N7" s="18">
        <v>117</v>
      </c>
      <c r="O7" s="35">
        <v>3462</v>
      </c>
      <c r="W7" s="5"/>
      <c r="AC7"/>
      <c r="AD7" s="2"/>
    </row>
    <row r="8" spans="2:31" ht="12.5" x14ac:dyDescent="0.25">
      <c r="I8" s="1">
        <v>4</v>
      </c>
      <c r="J8" s="43">
        <v>1</v>
      </c>
      <c r="K8" s="18">
        <v>2575</v>
      </c>
      <c r="L8" s="18">
        <v>7172.9023200000001</v>
      </c>
      <c r="M8" s="18">
        <v>4030</v>
      </c>
      <c r="N8" s="18">
        <v>104</v>
      </c>
      <c r="O8" s="35">
        <v>3089</v>
      </c>
      <c r="W8" s="5"/>
      <c r="AC8"/>
      <c r="AD8" s="2"/>
    </row>
    <row r="9" spans="2:31" ht="12.5" x14ac:dyDescent="0.25">
      <c r="I9" s="1">
        <v>5</v>
      </c>
      <c r="J9" s="43">
        <v>1</v>
      </c>
      <c r="K9" s="18">
        <v>1403</v>
      </c>
      <c r="L9" s="18">
        <v>6491.3518199999999</v>
      </c>
      <c r="M9" s="18">
        <v>2848</v>
      </c>
      <c r="N9" s="18">
        <v>77</v>
      </c>
      <c r="O9" s="35">
        <v>2731</v>
      </c>
      <c r="W9" s="5"/>
      <c r="AC9"/>
      <c r="AD9" s="2"/>
    </row>
    <row r="10" spans="2:31" ht="12.5" x14ac:dyDescent="0.25">
      <c r="I10" s="1">
        <v>6</v>
      </c>
      <c r="J10" s="43">
        <v>1</v>
      </c>
      <c r="K10" s="18">
        <v>560</v>
      </c>
      <c r="L10" s="18">
        <v>6359.6254600000002</v>
      </c>
      <c r="M10" s="18">
        <v>2591</v>
      </c>
      <c r="N10" s="18">
        <v>69</v>
      </c>
      <c r="O10" s="35">
        <v>2133</v>
      </c>
      <c r="W10" s="5"/>
      <c r="AC10"/>
      <c r="AD10" s="2"/>
    </row>
    <row r="11" spans="2:31" ht="12.75" customHeight="1" x14ac:dyDescent="0.25">
      <c r="C11" s="64" t="s">
        <v>17</v>
      </c>
      <c r="D11" s="64"/>
      <c r="E11" s="64"/>
      <c r="F11" s="64"/>
      <c r="G11" s="64"/>
      <c r="H11" s="64"/>
      <c r="I11" s="1">
        <v>7</v>
      </c>
      <c r="J11" s="43">
        <v>1</v>
      </c>
      <c r="K11" s="18">
        <v>-133</v>
      </c>
      <c r="L11" s="18">
        <v>6159.9729799999996</v>
      </c>
      <c r="M11" s="18">
        <v>2204</v>
      </c>
      <c r="N11" s="18">
        <v>66</v>
      </c>
      <c r="O11" s="35">
        <v>2052</v>
      </c>
      <c r="W11" s="5"/>
      <c r="AC11"/>
      <c r="AD11" s="2"/>
    </row>
    <row r="12" spans="2:31" ht="12.5" x14ac:dyDescent="0.25">
      <c r="C12" s="64"/>
      <c r="D12" s="64"/>
      <c r="E12" s="64"/>
      <c r="F12" s="64"/>
      <c r="G12" s="64"/>
      <c r="H12" s="64"/>
      <c r="I12" s="1">
        <v>8</v>
      </c>
      <c r="J12" s="43">
        <v>1</v>
      </c>
      <c r="K12" s="18">
        <v>-771</v>
      </c>
      <c r="L12" s="18">
        <v>5926.9686300000003</v>
      </c>
      <c r="M12" s="18">
        <v>1272</v>
      </c>
      <c r="N12" s="18">
        <v>63</v>
      </c>
      <c r="O12" s="35">
        <v>1885</v>
      </c>
      <c r="W12" s="5"/>
      <c r="AC12"/>
      <c r="AD12" s="2"/>
    </row>
    <row r="13" spans="2:31" ht="12.5" x14ac:dyDescent="0.25">
      <c r="C13" s="4"/>
      <c r="D13" s="65" t="s">
        <v>10</v>
      </c>
      <c r="E13" s="66"/>
      <c r="F13" s="66"/>
      <c r="G13" s="66"/>
      <c r="H13" s="66"/>
      <c r="I13" s="1">
        <v>9</v>
      </c>
      <c r="J13" s="43">
        <v>1</v>
      </c>
      <c r="K13" s="18">
        <v>-1222</v>
      </c>
      <c r="L13" s="18">
        <v>5645.4823500000002</v>
      </c>
      <c r="M13" s="18">
        <v>1040</v>
      </c>
      <c r="N13" s="18">
        <v>61</v>
      </c>
      <c r="O13" s="35">
        <v>1554</v>
      </c>
      <c r="W13" s="5"/>
      <c r="AC13"/>
      <c r="AD13" s="2"/>
    </row>
    <row r="14" spans="2:31" ht="12.75" customHeight="1" x14ac:dyDescent="0.25">
      <c r="C14" s="19"/>
      <c r="D14" s="50" t="s">
        <v>7</v>
      </c>
      <c r="E14" s="51" t="s">
        <v>5</v>
      </c>
      <c r="F14" s="51" t="s">
        <v>6</v>
      </c>
      <c r="G14" s="51" t="s">
        <v>15</v>
      </c>
      <c r="H14" s="52" t="s">
        <v>14</v>
      </c>
      <c r="I14" s="1">
        <v>10</v>
      </c>
      <c r="J14" s="43">
        <v>1</v>
      </c>
      <c r="K14" s="18">
        <v>-1547</v>
      </c>
      <c r="L14" s="18">
        <v>5416.9999799999996</v>
      </c>
      <c r="M14" s="18">
        <v>529</v>
      </c>
      <c r="N14" s="18">
        <v>59</v>
      </c>
      <c r="O14" s="35">
        <v>1351</v>
      </c>
      <c r="W14" s="5"/>
      <c r="AC14"/>
      <c r="AD14" s="2"/>
    </row>
    <row r="15" spans="2:31" ht="12.75" customHeight="1" x14ac:dyDescent="0.25">
      <c r="C15" s="57" t="s">
        <v>0</v>
      </c>
      <c r="D15" s="31">
        <f>MAX(0,K5:K35)</f>
        <v>24775</v>
      </c>
      <c r="E15" s="32">
        <f>MAX(0,L5:L35)</f>
        <v>17236.031319999998</v>
      </c>
      <c r="F15" s="32">
        <f>MAX(0,M5:M35)</f>
        <v>9860</v>
      </c>
      <c r="G15" s="32">
        <f>MAX(0,N5:N35)</f>
        <v>517</v>
      </c>
      <c r="H15" s="33">
        <f>MAX(0,O5:O35)</f>
        <v>11071</v>
      </c>
      <c r="I15" s="1">
        <v>11</v>
      </c>
      <c r="J15" s="43">
        <v>1</v>
      </c>
      <c r="K15" s="18">
        <v>-2644</v>
      </c>
      <c r="L15" s="18">
        <v>4972.2556699999996</v>
      </c>
      <c r="M15" s="18">
        <v>219</v>
      </c>
      <c r="N15" s="18">
        <v>56</v>
      </c>
      <c r="O15" s="35">
        <v>1275</v>
      </c>
      <c r="W15" s="8"/>
      <c r="AC15"/>
      <c r="AD15" s="2"/>
    </row>
    <row r="16" spans="2:31" ht="12.5" x14ac:dyDescent="0.25">
      <c r="C16" s="58">
        <v>0.95</v>
      </c>
      <c r="D16" s="34">
        <f>PERCENTILE(K5:K35, 0.95)</f>
        <v>7180.0499999999902</v>
      </c>
      <c r="E16" s="18">
        <f>PERCENTILE(L5:L35, 0.95)</f>
        <v>9097.2193879999959</v>
      </c>
      <c r="F16" s="18">
        <f>PERCENTILE(M5:M35, 0.95)</f>
        <v>6508.4999999999955</v>
      </c>
      <c r="G16" s="18">
        <f>PERCENTILE(N5:N35, 0.95)</f>
        <v>121.39999999999998</v>
      </c>
      <c r="H16" s="35">
        <f>PERCENTILE(O5:O35, 0.95)</f>
        <v>4018.5999999999972</v>
      </c>
      <c r="I16" s="1">
        <v>12</v>
      </c>
      <c r="J16" s="43">
        <v>1</v>
      </c>
      <c r="K16" s="18">
        <v>-3507</v>
      </c>
      <c r="L16" s="18">
        <v>4815.8664699999999</v>
      </c>
      <c r="M16" s="18">
        <v>-178</v>
      </c>
      <c r="N16" s="18">
        <v>54</v>
      </c>
      <c r="O16" s="35">
        <v>1132</v>
      </c>
      <c r="W16" s="8"/>
      <c r="AC16"/>
      <c r="AD16" s="2"/>
    </row>
    <row r="17" spans="2:30" ht="12.5" x14ac:dyDescent="0.25">
      <c r="C17" s="59">
        <v>0.75</v>
      </c>
      <c r="D17" s="34">
        <f>PERCENTILE(K5:K35, 0.75)</f>
        <v>-883.75</v>
      </c>
      <c r="E17" s="18">
        <f>PERCENTILE(L5:L35, 0.75)</f>
        <v>5856.5970600000001</v>
      </c>
      <c r="F17" s="18">
        <f>PERCENTILE(M5:M35, 0.75)</f>
        <v>1214</v>
      </c>
      <c r="G17" s="18">
        <f>PERCENTILE(N5:N35, 0.75)</f>
        <v>62.5</v>
      </c>
      <c r="H17" s="35">
        <f>PERCENTILE(O5:O35, 0.75)</f>
        <v>1802.25</v>
      </c>
      <c r="I17" s="1">
        <v>13</v>
      </c>
      <c r="J17" s="43">
        <v>1</v>
      </c>
      <c r="K17" s="18">
        <v>-4523</v>
      </c>
      <c r="L17" s="18">
        <v>4691.9151499999998</v>
      </c>
      <c r="M17" s="18">
        <v>-528</v>
      </c>
      <c r="N17" s="18">
        <v>50</v>
      </c>
      <c r="O17" s="35">
        <v>963</v>
      </c>
      <c r="W17" s="5"/>
      <c r="AC17"/>
      <c r="AD17" s="2"/>
    </row>
    <row r="18" spans="2:30" ht="12.5" x14ac:dyDescent="0.25">
      <c r="C18" s="59">
        <v>0.5</v>
      </c>
      <c r="D18" s="34">
        <f>PERCENTILE(K5:K35, 0.5)</f>
        <v>-6329</v>
      </c>
      <c r="E18" s="18">
        <f t="shared" ref="E18:H18" si="0">PERCENTILE(L5:L35, 0.5)</f>
        <v>4251.3122750000002</v>
      </c>
      <c r="F18" s="18">
        <f t="shared" si="0"/>
        <v>-1188.5</v>
      </c>
      <c r="G18" s="18">
        <f t="shared" si="0"/>
        <v>41</v>
      </c>
      <c r="H18" s="35">
        <f t="shared" si="0"/>
        <v>500</v>
      </c>
      <c r="I18" s="1">
        <v>14</v>
      </c>
      <c r="J18" s="43">
        <v>1</v>
      </c>
      <c r="K18" s="18">
        <v>-5004</v>
      </c>
      <c r="L18" s="18">
        <v>4470.9995099999996</v>
      </c>
      <c r="M18" s="18">
        <v>-892</v>
      </c>
      <c r="N18" s="18">
        <v>49</v>
      </c>
      <c r="O18" s="35">
        <v>867</v>
      </c>
      <c r="W18" s="5"/>
      <c r="AC18"/>
      <c r="AD18" s="2"/>
    </row>
    <row r="19" spans="2:30" ht="12.5" x14ac:dyDescent="0.25">
      <c r="C19" s="59">
        <v>0.25</v>
      </c>
      <c r="D19" s="34">
        <f>PERCENTILE(K5:K35, 0.25)</f>
        <v>-10060.25</v>
      </c>
      <c r="E19" s="18">
        <f t="shared" ref="E19:H19" si="1">PERCENTILE(L5:L35, 0.25)</f>
        <v>3343.4415325</v>
      </c>
      <c r="F19" s="18">
        <f t="shared" si="1"/>
        <v>-3226.5</v>
      </c>
      <c r="G19" s="18">
        <f t="shared" si="1"/>
        <v>-180.75</v>
      </c>
      <c r="H19" s="35">
        <f t="shared" si="1"/>
        <v>-461</v>
      </c>
      <c r="I19" s="1">
        <v>15</v>
      </c>
      <c r="J19" s="43">
        <v>1</v>
      </c>
      <c r="K19" s="18">
        <v>-5963</v>
      </c>
      <c r="L19" s="18">
        <v>4293.3795300000002</v>
      </c>
      <c r="M19" s="18">
        <v>-1102</v>
      </c>
      <c r="N19" s="18">
        <v>44</v>
      </c>
      <c r="O19" s="35">
        <v>608</v>
      </c>
      <c r="P19" s="4"/>
      <c r="W19" s="5"/>
      <c r="AC19"/>
      <c r="AD19" s="2"/>
    </row>
    <row r="20" spans="2:30" ht="12.5" x14ac:dyDescent="0.25">
      <c r="C20" s="58">
        <v>0.05</v>
      </c>
      <c r="D20" s="34">
        <f>PERCENTILE(K5:K35, 0.05)</f>
        <v>-17520.3</v>
      </c>
      <c r="E20" s="18">
        <f t="shared" ref="E20:H20" si="2">PERCENTILE(L5:L35, 0.05)</f>
        <v>1992.648897</v>
      </c>
      <c r="F20" s="18">
        <f t="shared" si="2"/>
        <v>-6523.2</v>
      </c>
      <c r="G20" s="18">
        <f t="shared" si="2"/>
        <v>-2999.3999999999996</v>
      </c>
      <c r="H20" s="35">
        <f t="shared" si="2"/>
        <v>-1437.6999999999998</v>
      </c>
      <c r="I20" s="1">
        <v>16</v>
      </c>
      <c r="J20" s="43">
        <v>1</v>
      </c>
      <c r="K20" s="18">
        <v>-6695</v>
      </c>
      <c r="L20" s="18">
        <v>4209.2450200000003</v>
      </c>
      <c r="M20" s="18">
        <v>-1275</v>
      </c>
      <c r="N20" s="18">
        <v>38</v>
      </c>
      <c r="O20" s="35">
        <v>392</v>
      </c>
      <c r="P20" s="4"/>
      <c r="W20" s="5"/>
      <c r="AC20"/>
      <c r="AD20" s="2"/>
    </row>
    <row r="21" spans="2:30" ht="12.5" x14ac:dyDescent="0.25">
      <c r="C21" s="63" t="s">
        <v>3</v>
      </c>
      <c r="D21" s="34">
        <f>MIN(0,K5:K35)</f>
        <v>-29609</v>
      </c>
      <c r="E21" s="18">
        <f>MIN(0,L5:L35)</f>
        <v>-12251.89092</v>
      </c>
      <c r="F21" s="18">
        <f>MIN(0,M5:M35)</f>
        <v>-10919</v>
      </c>
      <c r="G21" s="18">
        <f>MIN(0,N5:N35)</f>
        <v>-7096</v>
      </c>
      <c r="H21" s="35">
        <f>MIN(0,O5:O35)</f>
        <v>-4096</v>
      </c>
      <c r="I21" s="1">
        <v>17</v>
      </c>
      <c r="J21" s="43">
        <v>1</v>
      </c>
      <c r="K21" s="18">
        <v>-7101</v>
      </c>
      <c r="L21" s="18">
        <v>4026.68514</v>
      </c>
      <c r="M21" s="18">
        <v>-1412</v>
      </c>
      <c r="N21" s="18">
        <v>33</v>
      </c>
      <c r="O21" s="35">
        <v>243</v>
      </c>
      <c r="P21" s="4"/>
      <c r="W21" s="5"/>
      <c r="AC21"/>
      <c r="AD21" s="2"/>
    </row>
    <row r="22" spans="2:30" ht="12.5" x14ac:dyDescent="0.25">
      <c r="C22" s="61" t="s">
        <v>1</v>
      </c>
      <c r="D22" s="31">
        <f>AVERAGE(K5:K35)</f>
        <v>-5504.9333333333334</v>
      </c>
      <c r="E22" s="32">
        <f>AVERAGE(L5:L35)</f>
        <v>4478.3358899999976</v>
      </c>
      <c r="F22" s="32">
        <f>AVERAGE(M5:M35)</f>
        <v>-764.13333333333333</v>
      </c>
      <c r="G22" s="32">
        <f>AVERAGE(N5:N35)</f>
        <v>-489.83333333333331</v>
      </c>
      <c r="H22" s="33">
        <f>AVERAGE(O5:O35)</f>
        <v>922.43333333333328</v>
      </c>
      <c r="I22" s="1">
        <v>18</v>
      </c>
      <c r="J22" s="43">
        <v>1</v>
      </c>
      <c r="K22" s="18">
        <v>-7698</v>
      </c>
      <c r="L22" s="18">
        <v>3922.9996900000001</v>
      </c>
      <c r="M22" s="18">
        <v>-1567</v>
      </c>
      <c r="N22" s="18">
        <v>29</v>
      </c>
      <c r="O22" s="35">
        <v>89</v>
      </c>
      <c r="P22" s="4"/>
      <c r="W22" s="5"/>
    </row>
    <row r="23" spans="2:30" ht="12.5" x14ac:dyDescent="0.25">
      <c r="C23" s="24" t="s">
        <v>4</v>
      </c>
      <c r="D23" s="34">
        <f>STDEV(K5:K35)</f>
        <v>9581.9163907613092</v>
      </c>
      <c r="E23" s="18">
        <f>STDEV(L5:L35)</f>
        <v>4304.5971540913979</v>
      </c>
      <c r="F23" s="18">
        <f>STDEV(M5:M35)</f>
        <v>4237.2993980253204</v>
      </c>
      <c r="G23" s="18">
        <f>STDEV(N5:N35)</f>
        <v>1490.8033030905676</v>
      </c>
      <c r="H23" s="35">
        <f>STDEV(O5:O35)</f>
        <v>2575.3285251873554</v>
      </c>
      <c r="I23" s="1">
        <v>19</v>
      </c>
      <c r="J23" s="43">
        <v>1</v>
      </c>
      <c r="K23" s="18">
        <v>-8037</v>
      </c>
      <c r="L23" s="18">
        <v>3775.1884700000001</v>
      </c>
      <c r="M23" s="18">
        <v>-1916</v>
      </c>
      <c r="N23" s="18">
        <v>19</v>
      </c>
      <c r="O23" s="35">
        <v>-18</v>
      </c>
      <c r="P23" s="4"/>
      <c r="Q23" s="45"/>
      <c r="R23" s="4"/>
      <c r="S23" s="4"/>
      <c r="T23" s="4"/>
      <c r="U23" s="4"/>
      <c r="W23" s="5"/>
      <c r="X23" s="15"/>
      <c r="Y23" s="15"/>
      <c r="Z23" s="15"/>
      <c r="AA23" s="16"/>
    </row>
    <row r="24" spans="2:30" ht="12.75" customHeight="1" x14ac:dyDescent="0.25">
      <c r="C24" s="25" t="s">
        <v>8</v>
      </c>
      <c r="D24" s="53">
        <f>COUNTIF(K$5:K$35,"&gt;=0")/COUNTA(K$5:K$35)</f>
        <v>0.2</v>
      </c>
      <c r="E24" s="46">
        <f t="shared" ref="E24:G24" si="3">COUNTIF(L$5:L$35,"&gt;=0")/COUNTA(L$5:L$35)</f>
        <v>0.96666666666666667</v>
      </c>
      <c r="F24" s="46">
        <f t="shared" si="3"/>
        <v>0.36666666666666664</v>
      </c>
      <c r="G24" s="46">
        <f t="shared" si="3"/>
        <v>0.66666666666666663</v>
      </c>
      <c r="H24" s="47">
        <f>COUNTIF(O$5:O$35,"&gt;=0")/COUNTA(O$5:O$35)</f>
        <v>0.6</v>
      </c>
      <c r="I24" s="1">
        <v>20</v>
      </c>
      <c r="J24" s="43">
        <v>1</v>
      </c>
      <c r="K24" s="18">
        <v>-8300</v>
      </c>
      <c r="L24" s="18">
        <v>3687.0800599999998</v>
      </c>
      <c r="M24" s="18">
        <v>-2035</v>
      </c>
      <c r="N24" s="18">
        <v>6</v>
      </c>
      <c r="O24" s="35">
        <v>-69</v>
      </c>
      <c r="P24" s="4"/>
      <c r="Q24" s="64" t="s">
        <v>16</v>
      </c>
      <c r="R24" s="64"/>
      <c r="S24" s="64"/>
      <c r="T24" s="64"/>
      <c r="U24" s="64"/>
      <c r="V24" s="64"/>
      <c r="W24" s="64"/>
      <c r="X24" s="15"/>
      <c r="Y24" s="15"/>
      <c r="Z24" s="15"/>
      <c r="AA24" s="16"/>
    </row>
    <row r="25" spans="2:30" ht="12.75" customHeight="1" x14ac:dyDescent="0.25">
      <c r="C25" s="26" t="s">
        <v>9</v>
      </c>
      <c r="D25" s="54">
        <f>1-D24</f>
        <v>0.8</v>
      </c>
      <c r="E25" s="48">
        <f>1-E24</f>
        <v>3.3333333333333326E-2</v>
      </c>
      <c r="F25" s="48">
        <f>1-F24</f>
        <v>0.6333333333333333</v>
      </c>
      <c r="G25" s="48">
        <f>1-G24</f>
        <v>0.33333333333333337</v>
      </c>
      <c r="H25" s="49">
        <f>1-H24</f>
        <v>0.4</v>
      </c>
      <c r="I25" s="1">
        <v>21</v>
      </c>
      <c r="J25" s="43">
        <v>1</v>
      </c>
      <c r="K25" s="18">
        <v>-8832</v>
      </c>
      <c r="L25" s="18">
        <v>3621.1606299999999</v>
      </c>
      <c r="M25" s="18">
        <v>-2309</v>
      </c>
      <c r="N25" s="18">
        <v>-27</v>
      </c>
      <c r="O25" s="35">
        <v>-256</v>
      </c>
      <c r="P25" s="4"/>
      <c r="Q25" s="64"/>
      <c r="R25" s="64"/>
      <c r="S25" s="64"/>
      <c r="T25" s="64"/>
      <c r="U25" s="64"/>
      <c r="V25" s="64"/>
      <c r="W25" s="64"/>
      <c r="X25" s="15"/>
      <c r="Y25" s="15"/>
      <c r="Z25" s="15"/>
      <c r="AA25" s="16"/>
    </row>
    <row r="26" spans="2:30" ht="12.5" x14ac:dyDescent="0.25">
      <c r="C26" s="55" t="s">
        <v>2</v>
      </c>
      <c r="D26" s="56">
        <f>MEDIAN(K5:K35)</f>
        <v>-6329</v>
      </c>
      <c r="E26" s="56">
        <f>MEDIAN(L5:L35)</f>
        <v>4251.3122750000002</v>
      </c>
      <c r="F26" s="56">
        <f>MEDIAN(M5:M35)</f>
        <v>-1188.5</v>
      </c>
      <c r="G26" s="56">
        <f>MEDIAN(N5:N35)</f>
        <v>41</v>
      </c>
      <c r="H26" s="56">
        <f>MEDIAN(O5:O35)</f>
        <v>500</v>
      </c>
      <c r="I26" s="1">
        <v>22</v>
      </c>
      <c r="J26" s="43">
        <v>1</v>
      </c>
      <c r="K26" s="18">
        <v>-9329</v>
      </c>
      <c r="L26" s="18">
        <v>3497.8177300000002</v>
      </c>
      <c r="M26" s="18">
        <v>-2856</v>
      </c>
      <c r="N26" s="18">
        <v>-63</v>
      </c>
      <c r="O26" s="35">
        <v>-374</v>
      </c>
      <c r="P26" s="4"/>
      <c r="Q26" s="4"/>
      <c r="R26" s="4"/>
      <c r="S26" s="4"/>
      <c r="T26" s="4"/>
      <c r="U26" s="4"/>
      <c r="V26" s="5"/>
      <c r="W26" s="5"/>
      <c r="X26" s="15"/>
      <c r="Y26" s="15"/>
      <c r="Z26" s="15"/>
      <c r="AA26" s="16"/>
    </row>
    <row r="27" spans="2:30" x14ac:dyDescent="0.25">
      <c r="I27" s="1">
        <v>23</v>
      </c>
      <c r="J27" s="43">
        <v>1</v>
      </c>
      <c r="K27" s="18">
        <v>-10304</v>
      </c>
      <c r="L27" s="18">
        <v>3291.9828000000002</v>
      </c>
      <c r="M27" s="18">
        <v>-3350</v>
      </c>
      <c r="N27" s="18">
        <v>-220</v>
      </c>
      <c r="O27" s="35">
        <v>-490</v>
      </c>
      <c r="P27" s="4"/>
      <c r="Q27" s="4"/>
      <c r="R27" s="4"/>
      <c r="S27" s="4"/>
      <c r="T27" s="4"/>
      <c r="U27" s="4"/>
      <c r="V27" s="5"/>
      <c r="W27" s="5"/>
      <c r="X27" s="15"/>
      <c r="Y27" s="15"/>
      <c r="Z27" s="15"/>
      <c r="AA27" s="16"/>
    </row>
    <row r="28" spans="2:30" x14ac:dyDescent="0.25">
      <c r="C28" s="9"/>
      <c r="D28" s="9"/>
      <c r="E28" s="9"/>
      <c r="F28" s="9"/>
      <c r="G28" s="9"/>
      <c r="H28" s="9"/>
      <c r="I28" s="1">
        <v>24</v>
      </c>
      <c r="J28" s="43">
        <v>1</v>
      </c>
      <c r="K28" s="18">
        <v>-11374</v>
      </c>
      <c r="L28" s="18">
        <v>3019.8102600000002</v>
      </c>
      <c r="M28" s="18">
        <v>-3711</v>
      </c>
      <c r="N28" s="18">
        <v>-323</v>
      </c>
      <c r="O28" s="35">
        <v>-708</v>
      </c>
      <c r="P28" s="4"/>
      <c r="X28" s="15"/>
      <c r="Y28" s="15"/>
      <c r="Z28" s="15"/>
      <c r="AA28" s="16"/>
    </row>
    <row r="29" spans="2:30" x14ac:dyDescent="0.25">
      <c r="B29" s="41"/>
      <c r="C29" s="41"/>
      <c r="I29" s="1">
        <v>25</v>
      </c>
      <c r="J29" s="43">
        <v>1</v>
      </c>
      <c r="K29" s="18">
        <v>-12348</v>
      </c>
      <c r="L29" s="18">
        <v>2806.53856</v>
      </c>
      <c r="M29" s="18">
        <v>-4089</v>
      </c>
      <c r="N29" s="18">
        <v>-423</v>
      </c>
      <c r="O29" s="35">
        <v>-827</v>
      </c>
      <c r="P29" s="4"/>
      <c r="Q29" s="4"/>
      <c r="R29" s="4"/>
      <c r="S29" s="4"/>
      <c r="T29" s="4"/>
      <c r="U29" s="4"/>
      <c r="V29" s="5"/>
      <c r="W29" s="5"/>
      <c r="X29" s="15"/>
      <c r="Y29" s="15"/>
      <c r="Z29" s="15"/>
      <c r="AA29" s="16"/>
    </row>
    <row r="30" spans="2:30" x14ac:dyDescent="0.25">
      <c r="B30" s="41"/>
      <c r="C30" s="41"/>
      <c r="I30" s="1">
        <v>26</v>
      </c>
      <c r="J30" s="43">
        <v>1</v>
      </c>
      <c r="K30" s="18">
        <v>-13432</v>
      </c>
      <c r="L30" s="18">
        <v>2698.6704300000001</v>
      </c>
      <c r="M30" s="18">
        <v>-4386</v>
      </c>
      <c r="N30" s="18">
        <v>-757</v>
      </c>
      <c r="O30" s="35">
        <v>-941</v>
      </c>
      <c r="P30" s="4"/>
      <c r="Q30" s="4"/>
      <c r="R30" s="4"/>
      <c r="S30" s="4"/>
      <c r="T30" s="4"/>
      <c r="U30" s="4"/>
      <c r="V30" s="5"/>
      <c r="W30" s="5"/>
      <c r="X30" s="15"/>
      <c r="Y30" s="15"/>
      <c r="Z30" s="15"/>
      <c r="AA30" s="16"/>
    </row>
    <row r="31" spans="2:30" x14ac:dyDescent="0.25">
      <c r="B31" s="41"/>
      <c r="C31" s="41"/>
      <c r="I31" s="1">
        <v>27</v>
      </c>
      <c r="J31" s="43">
        <v>1</v>
      </c>
      <c r="K31" s="18">
        <v>-15257</v>
      </c>
      <c r="L31" s="18">
        <v>2349.0875799999999</v>
      </c>
      <c r="M31" s="18">
        <v>-4880</v>
      </c>
      <c r="N31" s="18">
        <v>-1490</v>
      </c>
      <c r="O31" s="35">
        <v>-1081</v>
      </c>
      <c r="P31" s="4"/>
      <c r="Q31" s="4"/>
      <c r="R31" s="4"/>
      <c r="S31" s="4"/>
      <c r="T31" s="4"/>
      <c r="U31" s="4"/>
      <c r="V31" s="5"/>
      <c r="W31" s="5"/>
      <c r="X31" s="15"/>
      <c r="Y31" s="15"/>
      <c r="Z31" s="15"/>
      <c r="AA31" s="16"/>
    </row>
    <row r="32" spans="2:30" x14ac:dyDescent="0.25">
      <c r="B32" s="41"/>
      <c r="C32" s="41"/>
      <c r="I32" s="1">
        <v>28</v>
      </c>
      <c r="J32" s="43">
        <v>1</v>
      </c>
      <c r="K32" s="18">
        <v>-16406</v>
      </c>
      <c r="L32" s="18">
        <v>2169.3085999999998</v>
      </c>
      <c r="M32" s="18">
        <v>-6136</v>
      </c>
      <c r="N32" s="18">
        <v>-2632</v>
      </c>
      <c r="O32" s="35">
        <v>-1232</v>
      </c>
      <c r="P32" s="4"/>
      <c r="Q32" s="4"/>
      <c r="R32" s="4"/>
      <c r="S32" s="4"/>
      <c r="T32" s="4"/>
      <c r="U32" s="4"/>
      <c r="V32" s="5"/>
      <c r="W32" s="5"/>
      <c r="X32" s="15"/>
      <c r="Y32" s="15"/>
      <c r="Z32" s="15"/>
      <c r="AA32" s="16"/>
    </row>
    <row r="33" spans="2:30" x14ac:dyDescent="0.25">
      <c r="B33" s="41"/>
      <c r="C33" s="41"/>
      <c r="I33" s="1">
        <v>29</v>
      </c>
      <c r="J33" s="43">
        <v>1</v>
      </c>
      <c r="K33" s="18">
        <v>-18432</v>
      </c>
      <c r="L33" s="18">
        <v>1848.10914</v>
      </c>
      <c r="M33" s="18">
        <v>-6840</v>
      </c>
      <c r="N33" s="18">
        <v>-3300</v>
      </c>
      <c r="O33" s="35">
        <v>-1606</v>
      </c>
      <c r="P33" s="4"/>
      <c r="Q33" s="4"/>
      <c r="R33" s="4"/>
      <c r="S33" s="4"/>
      <c r="T33" s="4"/>
      <c r="U33" s="4"/>
      <c r="V33" s="5"/>
      <c r="W33" s="5"/>
      <c r="X33" s="15"/>
      <c r="Y33" s="15"/>
      <c r="Z33" s="15"/>
      <c r="AA33" s="16"/>
    </row>
    <row r="34" spans="2:30" ht="12.5" x14ac:dyDescent="0.25">
      <c r="B34" s="41"/>
      <c r="C34" s="41"/>
      <c r="I34" s="1">
        <v>30</v>
      </c>
      <c r="J34" s="43">
        <v>1</v>
      </c>
      <c r="K34" s="18">
        <v>-29609</v>
      </c>
      <c r="L34" s="18">
        <v>-12251.89092</v>
      </c>
      <c r="M34" s="18">
        <v>-10919</v>
      </c>
      <c r="N34" s="18">
        <v>-7096</v>
      </c>
      <c r="O34" s="35">
        <v>-4096</v>
      </c>
      <c r="P34" s="4"/>
      <c r="Q34" s="4"/>
      <c r="R34" s="4"/>
      <c r="S34" s="4"/>
      <c r="T34" s="4"/>
      <c r="U34" s="4"/>
      <c r="V34" s="5"/>
      <c r="W34" s="5"/>
      <c r="X34" s="15"/>
      <c r="Y34" s="15"/>
      <c r="Z34" s="15"/>
      <c r="AA34" s="16"/>
      <c r="AC34"/>
      <c r="AD34" s="2"/>
    </row>
    <row r="35" spans="2:30" ht="12.5" x14ac:dyDescent="0.25">
      <c r="B35" s="41"/>
      <c r="C35" s="41"/>
      <c r="J35" s="44"/>
      <c r="K35" s="23"/>
      <c r="L35" s="23"/>
      <c r="M35" s="23"/>
      <c r="N35" s="23"/>
      <c r="O35" s="37"/>
      <c r="P35" s="4"/>
      <c r="Q35" s="4"/>
      <c r="R35" s="4"/>
      <c r="S35" s="4"/>
      <c r="T35" s="4"/>
      <c r="U35" s="4"/>
      <c r="V35" s="5"/>
      <c r="W35" s="5"/>
      <c r="X35" s="15"/>
      <c r="Y35" s="15"/>
      <c r="Z35" s="15"/>
      <c r="AA35" s="16"/>
      <c r="AC35"/>
      <c r="AD35" s="2"/>
    </row>
    <row r="36" spans="2:30" ht="12.5" x14ac:dyDescent="0.25">
      <c r="B36" s="41"/>
      <c r="C36" s="41"/>
      <c r="I36" s="7"/>
      <c r="P36" s="7"/>
      <c r="Q36" s="7"/>
      <c r="R36" s="7"/>
      <c r="S36" s="7"/>
      <c r="T36" s="7"/>
      <c r="U36" s="7"/>
      <c r="V36" s="5"/>
      <c r="W36" s="5"/>
      <c r="X36" s="15"/>
      <c r="Y36" s="15"/>
      <c r="Z36" s="15"/>
      <c r="AA36" s="16"/>
      <c r="AC36"/>
      <c r="AD36" s="2"/>
    </row>
    <row r="37" spans="2:30" ht="12.5" x14ac:dyDescent="0.25">
      <c r="B37" s="41"/>
      <c r="C37" s="41"/>
      <c r="I37" s="7"/>
      <c r="P37" s="7"/>
      <c r="Q37" s="7"/>
      <c r="R37" s="7"/>
      <c r="S37" s="7"/>
      <c r="T37" s="7"/>
      <c r="U37" s="7"/>
      <c r="V37" s="5"/>
      <c r="W37" s="5"/>
      <c r="X37" s="15"/>
      <c r="Y37" s="15"/>
      <c r="Z37" s="15"/>
      <c r="AA37" s="16"/>
      <c r="AC37"/>
      <c r="AD37" s="2"/>
    </row>
    <row r="38" spans="2:30" ht="12.5" x14ac:dyDescent="0.25">
      <c r="B38" s="41"/>
      <c r="C38" s="41"/>
      <c r="I38" s="5"/>
      <c r="P38" s="5"/>
      <c r="Q38" s="5"/>
      <c r="R38" s="5"/>
      <c r="S38" s="5"/>
      <c r="T38" s="5"/>
      <c r="U38" s="5"/>
      <c r="V38" s="5"/>
      <c r="W38" s="5"/>
      <c r="X38" s="15"/>
      <c r="Y38" s="15"/>
      <c r="Z38" s="15"/>
      <c r="AA38" s="16"/>
      <c r="AC38"/>
      <c r="AD38" s="2"/>
    </row>
    <row r="39" spans="2:30" ht="12.5" x14ac:dyDescent="0.25">
      <c r="B39" s="41"/>
      <c r="C39" s="41"/>
      <c r="I39" s="10"/>
      <c r="P39" s="10"/>
      <c r="Q39" s="10"/>
      <c r="R39" s="10"/>
      <c r="S39" s="10"/>
      <c r="T39" s="10"/>
      <c r="U39" s="10"/>
      <c r="V39" s="5"/>
      <c r="W39" s="5"/>
      <c r="X39" s="15"/>
      <c r="Y39" s="15"/>
      <c r="Z39" s="15"/>
      <c r="AA39" s="16"/>
      <c r="AC39"/>
      <c r="AD39" s="2"/>
    </row>
    <row r="40" spans="2:30" ht="12.5" x14ac:dyDescent="0.25">
      <c r="B40" s="41"/>
      <c r="C40" s="41"/>
      <c r="I40" s="11"/>
      <c r="P40" s="11"/>
      <c r="Q40" s="11"/>
      <c r="R40" s="11"/>
      <c r="S40" s="11"/>
      <c r="T40" s="11"/>
      <c r="U40" s="11"/>
      <c r="V40" s="5"/>
      <c r="W40" s="5"/>
      <c r="X40" s="15"/>
      <c r="Y40" s="15"/>
      <c r="Z40" s="15"/>
      <c r="AA40" s="16"/>
      <c r="AC40"/>
      <c r="AD40" s="2"/>
    </row>
    <row r="41" spans="2:30" ht="12.5" x14ac:dyDescent="0.25">
      <c r="B41" s="41"/>
      <c r="C41" s="41"/>
      <c r="I41" s="11"/>
      <c r="P41" s="11"/>
      <c r="Q41" s="11"/>
      <c r="R41" s="11"/>
      <c r="S41" s="11"/>
      <c r="T41" s="11"/>
      <c r="U41" s="11"/>
      <c r="V41" s="5"/>
      <c r="W41" s="5"/>
      <c r="X41" s="15"/>
      <c r="Y41" s="15"/>
      <c r="Z41" s="15"/>
      <c r="AA41" s="16"/>
      <c r="AC41"/>
      <c r="AD41" s="2"/>
    </row>
    <row r="42" spans="2:30" ht="12.5" x14ac:dyDescent="0.25">
      <c r="B42" s="41"/>
      <c r="C42" s="41"/>
      <c r="I42" s="11"/>
      <c r="P42" s="11"/>
      <c r="Q42" s="11"/>
      <c r="R42" s="11"/>
      <c r="S42" s="11"/>
      <c r="T42" s="11"/>
      <c r="U42" s="11"/>
      <c r="V42" s="5"/>
      <c r="W42" s="5"/>
      <c r="X42" s="15"/>
      <c r="Y42" s="15"/>
      <c r="Z42" s="15"/>
      <c r="AA42" s="16"/>
      <c r="AC42"/>
      <c r="AD42" s="2"/>
    </row>
    <row r="43" spans="2:30" ht="12.5" x14ac:dyDescent="0.25">
      <c r="B43" s="41"/>
      <c r="C43" s="41"/>
      <c r="I43" s="11"/>
      <c r="P43" s="11"/>
      <c r="Q43" s="11"/>
      <c r="R43" s="11"/>
      <c r="S43" s="11"/>
      <c r="T43" s="11"/>
      <c r="U43" s="11"/>
      <c r="V43" s="5"/>
      <c r="W43" s="5"/>
      <c r="X43" s="15"/>
      <c r="Y43" s="15"/>
      <c r="Z43" s="15"/>
      <c r="AA43" s="16"/>
      <c r="AC43"/>
      <c r="AD43" s="2"/>
    </row>
    <row r="44" spans="2:30" ht="12.5" x14ac:dyDescent="0.25">
      <c r="I44" s="11"/>
      <c r="P44" s="11"/>
      <c r="Q44" s="11"/>
      <c r="R44" s="11"/>
      <c r="S44" s="11"/>
      <c r="T44" s="11"/>
      <c r="U44" s="11"/>
      <c r="V44" s="5"/>
      <c r="W44" s="5"/>
      <c r="X44" s="15"/>
      <c r="Y44" s="15"/>
      <c r="Z44" s="15"/>
      <c r="AA44" s="16"/>
      <c r="AC44"/>
      <c r="AD44" s="2"/>
    </row>
    <row r="45" spans="2:30" ht="12.5" x14ac:dyDescent="0.25">
      <c r="I45" s="11"/>
      <c r="P45" s="11"/>
      <c r="Q45" s="11"/>
      <c r="R45" s="11"/>
      <c r="S45" s="11"/>
      <c r="T45" s="11"/>
      <c r="U45" s="11"/>
      <c r="V45" s="5"/>
      <c r="W45" s="5"/>
      <c r="X45" s="15"/>
      <c r="Y45" s="15"/>
      <c r="Z45" s="15"/>
      <c r="AA45" s="16"/>
      <c r="AC45"/>
      <c r="AD45" s="2"/>
    </row>
    <row r="46" spans="2:30" ht="12.5" x14ac:dyDescent="0.25">
      <c r="I46" s="11"/>
      <c r="P46" s="11"/>
      <c r="Q46" s="11"/>
      <c r="R46" s="11"/>
      <c r="S46" s="11"/>
      <c r="T46" s="11"/>
      <c r="U46" s="11"/>
      <c r="V46" s="5"/>
      <c r="W46" s="5"/>
      <c r="X46" s="15"/>
      <c r="Y46" s="15"/>
      <c r="Z46" s="15"/>
      <c r="AA46" s="16"/>
      <c r="AC46"/>
      <c r="AD46" s="2"/>
    </row>
    <row r="47" spans="2:30" ht="12.5" x14ac:dyDescent="0.25">
      <c r="I47" s="11"/>
      <c r="P47" s="11"/>
      <c r="Q47" s="11"/>
      <c r="R47" s="11"/>
      <c r="S47" s="11"/>
      <c r="T47" s="11"/>
      <c r="U47" s="11"/>
      <c r="V47" s="5"/>
      <c r="W47" s="5"/>
      <c r="X47" s="15"/>
      <c r="Y47" s="15"/>
      <c r="Z47" s="15"/>
      <c r="AA47" s="16"/>
      <c r="AC47"/>
      <c r="AD47" s="2"/>
    </row>
    <row r="48" spans="2: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J3:O3"/>
    <mergeCell ref="Q3:V3"/>
    <mergeCell ref="D13:H13"/>
    <mergeCell ref="C11:H12"/>
    <mergeCell ref="C3:H3"/>
  </mergeCells>
  <phoneticPr fontId="2"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6"/>
  <sheetViews>
    <sheetView zoomScale="85" zoomScaleNormal="85" workbookViewId="0">
      <selection activeCell="H8" sqref="H8"/>
    </sheetView>
  </sheetViews>
  <sheetFormatPr defaultColWidth="9.08984375" defaultRowHeight="11.5" x14ac:dyDescent="0.25"/>
  <cols>
    <col min="1" max="1" width="2.453125" style="1" customWidth="1"/>
    <col min="2" max="2" width="2.54296875" style="1" customWidth="1"/>
    <col min="3" max="3" width="14.54296875" style="1" customWidth="1"/>
    <col min="4" max="4" width="10" style="1" bestFit="1" customWidth="1"/>
    <col min="5" max="5" width="10.90625" style="1" bestFit="1" customWidth="1"/>
    <col min="6" max="6" width="10" style="1" bestFit="1" customWidth="1"/>
    <col min="7" max="8" width="10" style="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23</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5">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5" x14ac:dyDescent="0.25">
      <c r="C5" s="40" t="s">
        <v>12</v>
      </c>
      <c r="D5" s="39">
        <v>23404</v>
      </c>
      <c r="E5" s="39">
        <v>8867</v>
      </c>
      <c r="F5" s="39">
        <v>10597</v>
      </c>
      <c r="G5" s="39">
        <v>534</v>
      </c>
      <c r="H5" s="39">
        <v>5935</v>
      </c>
      <c r="I5" s="1">
        <v>1</v>
      </c>
      <c r="J5" s="42">
        <v>1</v>
      </c>
      <c r="K5" s="34">
        <v>23404</v>
      </c>
      <c r="L5" s="32">
        <v>8867</v>
      </c>
      <c r="M5" s="32">
        <v>10597</v>
      </c>
      <c r="N5" s="32">
        <v>534</v>
      </c>
      <c r="O5" s="33">
        <v>5935</v>
      </c>
      <c r="AC5"/>
      <c r="AD5" s="2"/>
      <c r="AE5" s="6"/>
    </row>
    <row r="6" spans="2:31" ht="12.5" x14ac:dyDescent="0.25">
      <c r="B6" s="41"/>
      <c r="C6" s="40" t="s">
        <v>13</v>
      </c>
      <c r="D6" s="39">
        <v>24710</v>
      </c>
      <c r="E6" s="39">
        <v>17502</v>
      </c>
      <c r="F6" s="39">
        <v>7993</v>
      </c>
      <c r="G6" s="39">
        <v>7761</v>
      </c>
      <c r="H6" s="39">
        <v>4634</v>
      </c>
      <c r="I6" s="1">
        <v>2</v>
      </c>
      <c r="J6" s="43">
        <v>1</v>
      </c>
      <c r="K6" s="34">
        <v>16154</v>
      </c>
      <c r="L6" s="18">
        <v>7830</v>
      </c>
      <c r="M6" s="18">
        <v>5653</v>
      </c>
      <c r="N6" s="18">
        <v>198</v>
      </c>
      <c r="O6" s="35">
        <v>4669</v>
      </c>
      <c r="AC6"/>
      <c r="AD6" s="2"/>
    </row>
    <row r="7" spans="2:31" ht="12.5" x14ac:dyDescent="0.25">
      <c r="I7" s="1">
        <v>3</v>
      </c>
      <c r="J7" s="43">
        <v>1</v>
      </c>
      <c r="K7" s="34">
        <v>11805</v>
      </c>
      <c r="L7" s="18">
        <v>7339</v>
      </c>
      <c r="M7" s="18">
        <v>4230</v>
      </c>
      <c r="N7" s="18">
        <v>139</v>
      </c>
      <c r="O7" s="35">
        <v>3613</v>
      </c>
      <c r="W7" s="5"/>
      <c r="AC7"/>
      <c r="AD7" s="2"/>
    </row>
    <row r="8" spans="2:31" ht="12.5" x14ac:dyDescent="0.25">
      <c r="I8" s="1">
        <v>4</v>
      </c>
      <c r="J8" s="43">
        <v>1</v>
      </c>
      <c r="K8" s="34">
        <v>8709</v>
      </c>
      <c r="L8" s="18">
        <v>6895</v>
      </c>
      <c r="M8" s="18">
        <v>3516</v>
      </c>
      <c r="N8" s="18">
        <v>120</v>
      </c>
      <c r="O8" s="35">
        <v>2993</v>
      </c>
      <c r="W8" s="5"/>
      <c r="AC8"/>
      <c r="AD8" s="2"/>
    </row>
    <row r="9" spans="2:31" ht="12.5" x14ac:dyDescent="0.25">
      <c r="I9" s="1">
        <v>5</v>
      </c>
      <c r="J9" s="43">
        <v>1</v>
      </c>
      <c r="K9" s="34">
        <v>6864</v>
      </c>
      <c r="L9" s="18">
        <v>6645</v>
      </c>
      <c r="M9" s="18">
        <v>2949</v>
      </c>
      <c r="N9" s="18">
        <v>107</v>
      </c>
      <c r="O9" s="35">
        <v>2365</v>
      </c>
      <c r="W9" s="5"/>
      <c r="AC9"/>
      <c r="AD9" s="2"/>
    </row>
    <row r="10" spans="2:31" ht="12.5" x14ac:dyDescent="0.25">
      <c r="I10" s="1">
        <v>6</v>
      </c>
      <c r="J10" s="43">
        <v>1</v>
      </c>
      <c r="K10" s="34">
        <v>5286</v>
      </c>
      <c r="L10" s="18">
        <v>6090</v>
      </c>
      <c r="M10" s="18">
        <v>2594</v>
      </c>
      <c r="N10" s="18">
        <v>97</v>
      </c>
      <c r="O10" s="35">
        <v>1883</v>
      </c>
      <c r="W10" s="5"/>
      <c r="AC10"/>
      <c r="AD10" s="2"/>
    </row>
    <row r="11" spans="2:31" ht="12.75" customHeight="1" x14ac:dyDescent="0.25">
      <c r="C11" s="64" t="s">
        <v>17</v>
      </c>
      <c r="D11" s="64"/>
      <c r="E11" s="64"/>
      <c r="F11" s="64"/>
      <c r="G11" s="64"/>
      <c r="H11" s="64"/>
      <c r="I11" s="1">
        <v>7</v>
      </c>
      <c r="J11" s="43">
        <v>1</v>
      </c>
      <c r="K11" s="34">
        <v>4009</v>
      </c>
      <c r="L11" s="18">
        <v>5789</v>
      </c>
      <c r="M11" s="18">
        <v>2199</v>
      </c>
      <c r="N11" s="18">
        <v>83</v>
      </c>
      <c r="O11" s="35">
        <v>1588</v>
      </c>
      <c r="W11" s="5"/>
      <c r="AC11"/>
      <c r="AD11" s="2"/>
    </row>
    <row r="12" spans="2:31" ht="12.75" customHeight="1" x14ac:dyDescent="0.25">
      <c r="C12" s="64"/>
      <c r="D12" s="64"/>
      <c r="E12" s="64"/>
      <c r="F12" s="64"/>
      <c r="G12" s="64"/>
      <c r="H12" s="64"/>
      <c r="I12" s="1">
        <v>8</v>
      </c>
      <c r="J12" s="43">
        <v>1</v>
      </c>
      <c r="K12" s="34">
        <v>2172</v>
      </c>
      <c r="L12" s="18">
        <v>5479</v>
      </c>
      <c r="M12" s="18">
        <v>1716</v>
      </c>
      <c r="N12" s="18">
        <v>77</v>
      </c>
      <c r="O12" s="35">
        <v>1510</v>
      </c>
      <c r="W12" s="5"/>
      <c r="AC12"/>
      <c r="AD12" s="2"/>
    </row>
    <row r="13" spans="2:31" ht="12.5" x14ac:dyDescent="0.25">
      <c r="C13" s="4"/>
      <c r="D13" s="65" t="s">
        <v>10</v>
      </c>
      <c r="E13" s="66"/>
      <c r="F13" s="66"/>
      <c r="G13" s="66"/>
      <c r="H13" s="66"/>
      <c r="I13" s="1">
        <v>9</v>
      </c>
      <c r="J13" s="43">
        <v>1</v>
      </c>
      <c r="K13" s="34">
        <v>1613</v>
      </c>
      <c r="L13" s="18">
        <v>5186</v>
      </c>
      <c r="M13" s="18">
        <v>1341</v>
      </c>
      <c r="N13" s="18">
        <v>74</v>
      </c>
      <c r="O13" s="35">
        <v>1442</v>
      </c>
      <c r="W13" s="5"/>
      <c r="AC13"/>
      <c r="AD13" s="2"/>
    </row>
    <row r="14" spans="2:31" ht="12.75" customHeight="1" x14ac:dyDescent="0.25">
      <c r="C14" s="19"/>
      <c r="D14" s="50" t="s">
        <v>7</v>
      </c>
      <c r="E14" s="51" t="s">
        <v>5</v>
      </c>
      <c r="F14" s="51" t="s">
        <v>6</v>
      </c>
      <c r="G14" s="51" t="s">
        <v>15</v>
      </c>
      <c r="H14" s="52" t="s">
        <v>14</v>
      </c>
      <c r="I14" s="1">
        <v>10</v>
      </c>
      <c r="J14" s="43">
        <v>1</v>
      </c>
      <c r="K14" s="34">
        <v>1247</v>
      </c>
      <c r="L14" s="18">
        <v>4463</v>
      </c>
      <c r="M14" s="18">
        <v>1039</v>
      </c>
      <c r="N14" s="18">
        <v>72</v>
      </c>
      <c r="O14" s="35">
        <v>1329</v>
      </c>
      <c r="W14" s="5"/>
      <c r="AC14"/>
      <c r="AD14" s="2"/>
    </row>
    <row r="15" spans="2:31" ht="12.75" customHeight="1" x14ac:dyDescent="0.25">
      <c r="C15" s="57" t="s">
        <v>0</v>
      </c>
      <c r="D15" s="31">
        <f>MAX(K5:K35)</f>
        <v>23404</v>
      </c>
      <c r="E15" s="32">
        <f t="shared" ref="E15:H15" si="0">MAX(L5:L35)</f>
        <v>8867</v>
      </c>
      <c r="F15" s="32">
        <f t="shared" si="0"/>
        <v>10597</v>
      </c>
      <c r="G15" s="32">
        <f t="shared" si="0"/>
        <v>534</v>
      </c>
      <c r="H15" s="33">
        <f t="shared" si="0"/>
        <v>5935</v>
      </c>
      <c r="I15" s="1">
        <v>11</v>
      </c>
      <c r="J15" s="43">
        <v>1</v>
      </c>
      <c r="K15" s="34">
        <v>552</v>
      </c>
      <c r="L15" s="18">
        <v>4263</v>
      </c>
      <c r="M15" s="18">
        <v>812</v>
      </c>
      <c r="N15" s="18">
        <v>65</v>
      </c>
      <c r="O15" s="35">
        <v>1123</v>
      </c>
      <c r="W15" s="8"/>
      <c r="AC15"/>
      <c r="AD15" s="2"/>
    </row>
    <row r="16" spans="2:31" ht="12.5" x14ac:dyDescent="0.25">
      <c r="C16" s="58">
        <v>0.95</v>
      </c>
      <c r="D16" s="34">
        <f>PERCENTILE(K5:K35, 0.95)</f>
        <v>13979.5</v>
      </c>
      <c r="E16" s="18">
        <f t="shared" ref="E16:H16" si="1">PERCENTILE(L5:L35, 0.95)</f>
        <v>7584.5</v>
      </c>
      <c r="F16" s="18">
        <f t="shared" si="1"/>
        <v>4941.5</v>
      </c>
      <c r="G16" s="18">
        <f t="shared" si="1"/>
        <v>168.5</v>
      </c>
      <c r="H16" s="35">
        <f t="shared" si="1"/>
        <v>4141</v>
      </c>
      <c r="I16" s="1">
        <v>12</v>
      </c>
      <c r="J16" s="43">
        <v>1</v>
      </c>
      <c r="K16" s="34">
        <v>-174</v>
      </c>
      <c r="L16" s="18">
        <v>4075</v>
      </c>
      <c r="M16" s="18">
        <v>639</v>
      </c>
      <c r="N16" s="18">
        <v>62</v>
      </c>
      <c r="O16" s="35">
        <v>940</v>
      </c>
      <c r="W16" s="8"/>
      <c r="AC16"/>
      <c r="AD16" s="2"/>
    </row>
    <row r="17" spans="2:30" ht="12.5" x14ac:dyDescent="0.25">
      <c r="C17" s="59">
        <v>0.75</v>
      </c>
      <c r="D17" s="34">
        <f>PERCENTILE(K5:K35, 0.75)</f>
        <v>1892.5</v>
      </c>
      <c r="E17" s="18">
        <f t="shared" ref="E17:H17" si="2">PERCENTILE(L5:L35, 0.75)</f>
        <v>5332.5</v>
      </c>
      <c r="F17" s="18">
        <f t="shared" si="2"/>
        <v>1528.5</v>
      </c>
      <c r="G17" s="18">
        <f t="shared" si="2"/>
        <v>75.5</v>
      </c>
      <c r="H17" s="35">
        <f t="shared" si="2"/>
        <v>1476</v>
      </c>
      <c r="I17" s="1">
        <v>13</v>
      </c>
      <c r="J17" s="43">
        <v>1</v>
      </c>
      <c r="K17" s="34">
        <v>-952</v>
      </c>
      <c r="L17" s="18">
        <v>3940</v>
      </c>
      <c r="M17" s="18">
        <v>461</v>
      </c>
      <c r="N17" s="18">
        <v>56</v>
      </c>
      <c r="O17" s="35">
        <v>772</v>
      </c>
      <c r="W17" s="5"/>
      <c r="AC17"/>
      <c r="AD17" s="2"/>
    </row>
    <row r="18" spans="2:30" ht="12.5" x14ac:dyDescent="0.25">
      <c r="C18" s="59">
        <v>0.5</v>
      </c>
      <c r="D18" s="34">
        <f>PERCENTILE(K5:K35, 0.5)</f>
        <v>-2466</v>
      </c>
      <c r="E18" s="18">
        <f t="shared" ref="E18:H18" si="3">PERCENTILE(L5:L35, 0.5)</f>
        <v>3352</v>
      </c>
      <c r="F18" s="18">
        <f t="shared" si="3"/>
        <v>-68</v>
      </c>
      <c r="G18" s="18">
        <f t="shared" si="3"/>
        <v>38</v>
      </c>
      <c r="H18" s="35">
        <f t="shared" si="3"/>
        <v>327</v>
      </c>
      <c r="I18" s="1">
        <v>14</v>
      </c>
      <c r="J18" s="43">
        <v>1</v>
      </c>
      <c r="K18" s="34">
        <v>-1539</v>
      </c>
      <c r="L18" s="18">
        <v>3760</v>
      </c>
      <c r="M18" s="18">
        <v>341</v>
      </c>
      <c r="N18" s="18">
        <v>52</v>
      </c>
      <c r="O18" s="35">
        <v>685</v>
      </c>
      <c r="W18" s="5"/>
      <c r="AC18"/>
      <c r="AD18" s="2"/>
    </row>
    <row r="19" spans="2:30" ht="12.5" x14ac:dyDescent="0.25">
      <c r="C19" s="59">
        <v>0.25</v>
      </c>
      <c r="D19" s="34">
        <f>PERCENTILE(K5:K35, 0.25)</f>
        <v>-7122</v>
      </c>
      <c r="E19" s="18">
        <f t="shared" ref="E19:H19" si="4">PERCENTILE(L5:L35, 0.25)</f>
        <v>2148</v>
      </c>
      <c r="F19" s="18">
        <f t="shared" si="4"/>
        <v>-1425.5</v>
      </c>
      <c r="G19" s="18">
        <f t="shared" si="4"/>
        <v>-318.5</v>
      </c>
      <c r="H19" s="35">
        <f t="shared" si="4"/>
        <v>-564</v>
      </c>
      <c r="I19" s="1">
        <v>15</v>
      </c>
      <c r="J19" s="43">
        <v>1</v>
      </c>
      <c r="K19" s="34">
        <v>-1890</v>
      </c>
      <c r="L19" s="18">
        <v>3518</v>
      </c>
      <c r="M19" s="18">
        <v>118</v>
      </c>
      <c r="N19" s="18">
        <v>47</v>
      </c>
      <c r="O19" s="35">
        <v>503</v>
      </c>
      <c r="P19" s="4"/>
      <c r="W19" s="5"/>
      <c r="AC19"/>
      <c r="AD19" s="2"/>
    </row>
    <row r="20" spans="2:30" ht="12.5" x14ac:dyDescent="0.25">
      <c r="C20" s="58">
        <v>0.05</v>
      </c>
      <c r="D20" s="34">
        <f>PERCENTILE(K5:K35, 0.05)</f>
        <v>-12802.5</v>
      </c>
      <c r="E20" s="18">
        <f t="shared" ref="E20:H20" si="5">PERCENTILE(L5:L35, 0.05)</f>
        <v>-289.5</v>
      </c>
      <c r="F20" s="18">
        <f t="shared" si="5"/>
        <v>-3666.5</v>
      </c>
      <c r="G20" s="18">
        <f t="shared" si="5"/>
        <v>-2733</v>
      </c>
      <c r="H20" s="35">
        <f t="shared" si="5"/>
        <v>-2286.5</v>
      </c>
      <c r="I20" s="1">
        <v>16</v>
      </c>
      <c r="J20" s="43">
        <v>1</v>
      </c>
      <c r="K20" s="34">
        <v>-2466</v>
      </c>
      <c r="L20" s="18">
        <v>3352</v>
      </c>
      <c r="M20" s="18">
        <v>-68</v>
      </c>
      <c r="N20" s="18">
        <v>38</v>
      </c>
      <c r="O20" s="35">
        <v>327</v>
      </c>
      <c r="P20" s="4"/>
      <c r="W20" s="5"/>
      <c r="AC20"/>
      <c r="AD20" s="2"/>
    </row>
    <row r="21" spans="2:30" ht="12.5" x14ac:dyDescent="0.25">
      <c r="C21" s="60" t="s">
        <v>3</v>
      </c>
      <c r="D21" s="36">
        <f>MIN(K5:K35)</f>
        <v>-24710</v>
      </c>
      <c r="E21" s="23">
        <f t="shared" ref="E21:H21" si="6">MIN(L5:L35)</f>
        <v>-17502</v>
      </c>
      <c r="F21" s="23">
        <f t="shared" si="6"/>
        <v>-7993</v>
      </c>
      <c r="G21" s="23">
        <f t="shared" si="6"/>
        <v>-7761</v>
      </c>
      <c r="H21" s="37">
        <f t="shared" si="6"/>
        <v>-4634</v>
      </c>
      <c r="I21" s="1">
        <v>17</v>
      </c>
      <c r="J21" s="43">
        <v>1</v>
      </c>
      <c r="K21" s="34">
        <v>-2720</v>
      </c>
      <c r="L21" s="18">
        <v>3189</v>
      </c>
      <c r="M21" s="18">
        <v>-155</v>
      </c>
      <c r="N21" s="18">
        <v>29</v>
      </c>
      <c r="O21" s="35">
        <v>268</v>
      </c>
      <c r="P21" s="4"/>
      <c r="W21" s="5"/>
      <c r="AC21"/>
      <c r="AD21" s="2"/>
    </row>
    <row r="22" spans="2:30" ht="12.5" x14ac:dyDescent="0.25">
      <c r="C22" s="61" t="s">
        <v>1</v>
      </c>
      <c r="D22" s="31">
        <f>AVERAGE(K5:K35)</f>
        <v>-1724.6129032258063</v>
      </c>
      <c r="E22" s="32">
        <f>AVERAGE(L5:L35)</f>
        <v>3106.9032258064517</v>
      </c>
      <c r="F22" s="32">
        <f>AVERAGE(M5:M35)</f>
        <v>220.80645161290323</v>
      </c>
      <c r="G22" s="32">
        <f>AVERAGE(N5:N35)</f>
        <v>-554.38709677419354</v>
      </c>
      <c r="H22" s="33">
        <f>AVERAGE(O5:O35)</f>
        <v>528.22580645161293</v>
      </c>
      <c r="I22" s="1">
        <v>18</v>
      </c>
      <c r="J22" s="43">
        <v>1</v>
      </c>
      <c r="K22" s="34">
        <v>-3222</v>
      </c>
      <c r="L22" s="18">
        <v>2945</v>
      </c>
      <c r="M22" s="18">
        <v>-339</v>
      </c>
      <c r="N22" s="18">
        <v>26</v>
      </c>
      <c r="O22" s="35">
        <v>166</v>
      </c>
      <c r="P22" s="4"/>
      <c r="W22" s="5"/>
      <c r="AC22"/>
      <c r="AD22" s="2"/>
    </row>
    <row r="23" spans="2:30" ht="12.5" x14ac:dyDescent="0.25">
      <c r="C23" s="24" t="s">
        <v>4</v>
      </c>
      <c r="D23" s="34">
        <f>STDEV(K5:K35)</f>
        <v>9224.8996766989985</v>
      </c>
      <c r="E23" s="18">
        <f>STDEV(L5:L35)</f>
        <v>4454.5881841448127</v>
      </c>
      <c r="F23" s="18">
        <f>STDEV(M5:M35)</f>
        <v>3273.3607135924271</v>
      </c>
      <c r="G23" s="18">
        <f>STDEV(N5:N35)</f>
        <v>1567.3193607221929</v>
      </c>
      <c r="H23" s="35">
        <f>STDEV(O5:O35)</f>
        <v>2092.9728889735993</v>
      </c>
      <c r="I23" s="1">
        <v>19</v>
      </c>
      <c r="J23" s="43">
        <v>1</v>
      </c>
      <c r="K23" s="34">
        <v>-4052</v>
      </c>
      <c r="L23" s="18">
        <v>2799</v>
      </c>
      <c r="M23" s="18">
        <v>-482</v>
      </c>
      <c r="N23" s="18">
        <v>18</v>
      </c>
      <c r="O23" s="35">
        <v>97</v>
      </c>
      <c r="P23" s="4"/>
      <c r="Q23" s="45"/>
      <c r="R23" s="4"/>
      <c r="S23" s="4"/>
      <c r="T23" s="4"/>
      <c r="U23" s="4"/>
      <c r="W23" s="5"/>
      <c r="X23" s="15"/>
      <c r="Y23" s="15"/>
      <c r="Z23" s="15"/>
      <c r="AA23" s="16"/>
      <c r="AC23"/>
      <c r="AD23" s="2"/>
    </row>
    <row r="24" spans="2:30" ht="12.75" customHeight="1" x14ac:dyDescent="0.25">
      <c r="C24" s="25" t="s">
        <v>8</v>
      </c>
      <c r="D24" s="53">
        <f>COUNTIF(K$5:K$35,"&gt;=0")/COUNTA(K$5:K$35)</f>
        <v>0.35483870967741937</v>
      </c>
      <c r="E24" s="46">
        <f>COUNTIF(L$5:L$35,"&gt;=0")/COUNTA(L$5:L$35)</f>
        <v>0.93548387096774188</v>
      </c>
      <c r="F24" s="46">
        <f>COUNTIF(M$5:M$35,"&gt;=0")/COUNTA(M$5:M$35)</f>
        <v>0.4838709677419355</v>
      </c>
      <c r="G24" s="46">
        <f>COUNTIF(N$5:N$35,"&gt;=0")/COUNTA(N$5:N$35)</f>
        <v>0.64516129032258063</v>
      </c>
      <c r="H24" s="47">
        <f t="shared" ref="H24" si="7">COUNTIF(O$5:O$35,"&gt;=0")/COUNTA(O$5:O$35)</f>
        <v>0.61290322580645162</v>
      </c>
      <c r="I24" s="1">
        <v>20</v>
      </c>
      <c r="J24" s="43">
        <v>1</v>
      </c>
      <c r="K24" s="34">
        <v>-5422</v>
      </c>
      <c r="L24" s="18">
        <v>2665</v>
      </c>
      <c r="M24" s="18">
        <v>-691</v>
      </c>
      <c r="N24" s="18">
        <v>0</v>
      </c>
      <c r="O24" s="35">
        <v>-65</v>
      </c>
      <c r="P24" s="4"/>
      <c r="Q24" s="64" t="s">
        <v>19</v>
      </c>
      <c r="R24" s="64"/>
      <c r="S24" s="64"/>
      <c r="T24" s="64"/>
      <c r="U24" s="64"/>
      <c r="V24" s="64"/>
      <c r="W24" s="64"/>
      <c r="X24" s="15"/>
      <c r="Y24" s="15"/>
      <c r="Z24" s="15"/>
      <c r="AA24" s="16"/>
      <c r="AC24"/>
      <c r="AD24" s="2"/>
    </row>
    <row r="25" spans="2:30" ht="12.75" customHeight="1" x14ac:dyDescent="0.25">
      <c r="C25" s="26" t="s">
        <v>9</v>
      </c>
      <c r="D25" s="54">
        <f>1-D24</f>
        <v>0.64516129032258063</v>
      </c>
      <c r="E25" s="48">
        <f>1-E24</f>
        <v>6.4516129032258118E-2</v>
      </c>
      <c r="F25" s="48">
        <f>1-F24</f>
        <v>0.5161290322580645</v>
      </c>
      <c r="G25" s="48">
        <f>1-G24</f>
        <v>0.35483870967741937</v>
      </c>
      <c r="H25" s="49">
        <f>1-H24</f>
        <v>0.38709677419354838</v>
      </c>
      <c r="I25" s="1">
        <v>21</v>
      </c>
      <c r="J25" s="43">
        <v>1</v>
      </c>
      <c r="K25" s="34">
        <v>-5967</v>
      </c>
      <c r="L25" s="18">
        <v>2524</v>
      </c>
      <c r="M25" s="18">
        <v>-889</v>
      </c>
      <c r="N25" s="18">
        <v>-115</v>
      </c>
      <c r="O25" s="35">
        <v>-164</v>
      </c>
      <c r="P25" s="4"/>
      <c r="Q25" s="64"/>
      <c r="R25" s="64"/>
      <c r="S25" s="64"/>
      <c r="T25" s="64"/>
      <c r="U25" s="64"/>
      <c r="V25" s="64"/>
      <c r="W25" s="64"/>
      <c r="X25" s="15"/>
      <c r="Y25" s="15"/>
      <c r="Z25" s="15"/>
      <c r="AA25" s="16"/>
      <c r="AC25"/>
      <c r="AD25" s="2"/>
    </row>
    <row r="26" spans="2:30" ht="12.5" x14ac:dyDescent="0.25">
      <c r="C26" s="55" t="s">
        <v>2</v>
      </c>
      <c r="D26" s="56">
        <f>MEDIAN(K5:K35)</f>
        <v>-2466</v>
      </c>
      <c r="E26" s="56">
        <f>MEDIAN(L5:L35)</f>
        <v>3352</v>
      </c>
      <c r="F26" s="56">
        <f>MEDIAN(M5:M35)</f>
        <v>-68</v>
      </c>
      <c r="G26" s="56">
        <f>MEDIAN(N5:N35)</f>
        <v>38</v>
      </c>
      <c r="H26" s="56">
        <f>MEDIAN(O5:O35)</f>
        <v>327</v>
      </c>
      <c r="I26" s="1">
        <v>22</v>
      </c>
      <c r="J26" s="43">
        <v>1</v>
      </c>
      <c r="K26" s="34">
        <v>-6405</v>
      </c>
      <c r="L26" s="18">
        <v>2348</v>
      </c>
      <c r="M26" s="18">
        <v>-1144</v>
      </c>
      <c r="N26" s="18">
        <v>-188</v>
      </c>
      <c r="O26" s="35">
        <v>-265</v>
      </c>
      <c r="P26" s="4"/>
      <c r="Q26" s="4"/>
      <c r="R26" s="4"/>
      <c r="S26" s="4"/>
      <c r="T26" s="4"/>
      <c r="U26" s="4"/>
      <c r="V26" s="5"/>
      <c r="W26" s="5"/>
      <c r="X26" s="15"/>
      <c r="Y26" s="15"/>
      <c r="Z26" s="15"/>
      <c r="AA26" s="16"/>
      <c r="AC26"/>
      <c r="AD26" s="2"/>
    </row>
    <row r="27" spans="2:30" ht="12.5" x14ac:dyDescent="0.25">
      <c r="I27" s="1">
        <v>23</v>
      </c>
      <c r="J27" s="43">
        <v>1</v>
      </c>
      <c r="K27" s="34">
        <v>-6755</v>
      </c>
      <c r="L27" s="18">
        <v>2173</v>
      </c>
      <c r="M27" s="18">
        <v>-1334</v>
      </c>
      <c r="N27" s="18">
        <v>-274</v>
      </c>
      <c r="O27" s="35">
        <v>-415</v>
      </c>
      <c r="P27" s="4"/>
      <c r="Q27" s="4"/>
      <c r="R27" s="4"/>
      <c r="S27" s="4"/>
      <c r="T27" s="4"/>
      <c r="U27" s="4"/>
      <c r="V27" s="5"/>
      <c r="W27" s="5"/>
      <c r="X27" s="15"/>
      <c r="Y27" s="15"/>
      <c r="Z27" s="15"/>
      <c r="AA27" s="16"/>
      <c r="AC27"/>
      <c r="AD27" s="2"/>
    </row>
    <row r="28" spans="2:30" ht="12.5" x14ac:dyDescent="0.25">
      <c r="C28" s="9"/>
      <c r="D28" s="9"/>
      <c r="E28" s="9"/>
      <c r="F28" s="9"/>
      <c r="G28" s="9"/>
      <c r="H28" s="9"/>
      <c r="I28" s="1">
        <v>24</v>
      </c>
      <c r="J28" s="43">
        <v>1</v>
      </c>
      <c r="K28" s="34">
        <v>-7489</v>
      </c>
      <c r="L28" s="18">
        <v>2123</v>
      </c>
      <c r="M28" s="18">
        <v>-1517</v>
      </c>
      <c r="N28" s="18">
        <v>-363</v>
      </c>
      <c r="O28" s="35">
        <v>-713</v>
      </c>
      <c r="P28" s="4"/>
      <c r="X28" s="15"/>
      <c r="Y28" s="15"/>
      <c r="Z28" s="15"/>
      <c r="AA28" s="16"/>
      <c r="AC28"/>
      <c r="AD28" s="2"/>
    </row>
    <row r="29" spans="2:30" ht="12.5" x14ac:dyDescent="0.25">
      <c r="B29" s="41"/>
      <c r="C29" s="41"/>
      <c r="I29" s="1">
        <v>25</v>
      </c>
      <c r="J29" s="43">
        <v>1</v>
      </c>
      <c r="K29" s="34">
        <v>-7967</v>
      </c>
      <c r="L29" s="18">
        <v>2016</v>
      </c>
      <c r="M29" s="18">
        <v>-1849</v>
      </c>
      <c r="N29" s="18">
        <v>-561</v>
      </c>
      <c r="O29" s="35">
        <v>-870</v>
      </c>
      <c r="P29" s="4"/>
      <c r="Q29" s="4"/>
      <c r="R29" s="4"/>
      <c r="S29" s="4"/>
      <c r="T29" s="4"/>
      <c r="U29" s="4"/>
      <c r="V29" s="5"/>
      <c r="W29" s="5"/>
      <c r="X29" s="15"/>
      <c r="Y29" s="15"/>
      <c r="Z29" s="15"/>
      <c r="AA29" s="16"/>
      <c r="AC29"/>
      <c r="AD29" s="2"/>
    </row>
    <row r="30" spans="2:30" ht="12.5" x14ac:dyDescent="0.25">
      <c r="B30" s="41"/>
      <c r="C30" s="41"/>
      <c r="I30" s="1">
        <v>26</v>
      </c>
      <c r="J30" s="43">
        <v>1</v>
      </c>
      <c r="K30" s="34">
        <v>-8304</v>
      </c>
      <c r="L30" s="18">
        <v>1812</v>
      </c>
      <c r="M30" s="18">
        <v>-2076</v>
      </c>
      <c r="N30" s="18">
        <v>-911</v>
      </c>
      <c r="O30" s="35">
        <v>-1013</v>
      </c>
      <c r="P30" s="4"/>
      <c r="Q30" s="4"/>
      <c r="R30" s="4"/>
      <c r="S30" s="4"/>
      <c r="T30" s="4"/>
      <c r="U30" s="4"/>
      <c r="V30" s="5"/>
      <c r="W30" s="5"/>
      <c r="X30" s="15"/>
      <c r="Y30" s="15"/>
      <c r="Z30" s="15"/>
      <c r="AA30" s="16"/>
      <c r="AC30"/>
      <c r="AD30" s="2"/>
    </row>
    <row r="31" spans="2:30" ht="12.5" x14ac:dyDescent="0.25">
      <c r="B31" s="41"/>
      <c r="C31" s="41"/>
      <c r="I31" s="1">
        <v>27</v>
      </c>
      <c r="J31" s="43">
        <v>1</v>
      </c>
      <c r="K31" s="34">
        <v>-8978</v>
      </c>
      <c r="L31" s="18">
        <v>1505</v>
      </c>
      <c r="M31" s="18">
        <v>-2339</v>
      </c>
      <c r="N31" s="18">
        <v>-1443</v>
      </c>
      <c r="O31" s="35">
        <v>-1446</v>
      </c>
      <c r="P31" s="4"/>
      <c r="Q31" s="4"/>
      <c r="R31" s="4"/>
      <c r="S31" s="4"/>
      <c r="T31" s="4"/>
      <c r="U31" s="4"/>
      <c r="V31" s="5"/>
      <c r="W31" s="5"/>
      <c r="X31" s="15"/>
      <c r="Y31" s="15"/>
      <c r="Z31" s="15"/>
      <c r="AA31" s="16"/>
      <c r="AC31"/>
      <c r="AD31" s="2"/>
    </row>
    <row r="32" spans="2:30" ht="12.5" x14ac:dyDescent="0.25">
      <c r="B32" s="41"/>
      <c r="C32" s="41"/>
      <c r="I32" s="1">
        <v>28</v>
      </c>
      <c r="J32" s="43">
        <v>1</v>
      </c>
      <c r="K32" s="34">
        <v>-10661</v>
      </c>
      <c r="L32" s="18">
        <v>805</v>
      </c>
      <c r="M32" s="18">
        <v>-3151</v>
      </c>
      <c r="N32" s="18">
        <v>-1998</v>
      </c>
      <c r="O32" s="35">
        <v>-1675</v>
      </c>
      <c r="P32" s="4"/>
      <c r="Q32" s="4"/>
      <c r="R32" s="4"/>
      <c r="S32" s="4"/>
      <c r="T32" s="4"/>
      <c r="U32" s="4"/>
      <c r="V32" s="5"/>
      <c r="W32" s="5"/>
      <c r="X32" s="15"/>
      <c r="Y32" s="15"/>
      <c r="Z32" s="15"/>
      <c r="AA32" s="16"/>
      <c r="AC32"/>
      <c r="AD32" s="2"/>
    </row>
    <row r="33" spans="2:30" ht="12.5" x14ac:dyDescent="0.25">
      <c r="B33" s="41"/>
      <c r="C33" s="41"/>
      <c r="I33" s="1">
        <v>29</v>
      </c>
      <c r="J33" s="43">
        <v>1</v>
      </c>
      <c r="K33" s="34">
        <v>-12105</v>
      </c>
      <c r="L33" s="18">
        <v>691</v>
      </c>
      <c r="M33" s="18">
        <v>-3566</v>
      </c>
      <c r="N33" s="18">
        <v>-2455</v>
      </c>
      <c r="O33" s="35">
        <v>-1992</v>
      </c>
      <c r="P33" s="4"/>
      <c r="Q33" s="4"/>
      <c r="R33" s="4"/>
      <c r="S33" s="4"/>
      <c r="T33" s="4"/>
      <c r="U33" s="4"/>
      <c r="V33" s="5"/>
      <c r="W33" s="5"/>
      <c r="X33" s="15"/>
      <c r="Y33" s="15"/>
      <c r="Z33" s="15"/>
      <c r="AA33" s="16"/>
      <c r="AC33"/>
      <c r="AD33" s="2"/>
    </row>
    <row r="34" spans="2:30" ht="12.5" x14ac:dyDescent="0.25">
      <c r="B34" s="41"/>
      <c r="C34" s="41"/>
      <c r="I34" s="1">
        <v>30</v>
      </c>
      <c r="J34" s="43">
        <v>1</v>
      </c>
      <c r="K34" s="34">
        <v>-13500</v>
      </c>
      <c r="L34" s="18">
        <v>-1270</v>
      </c>
      <c r="M34" s="18">
        <v>-3767</v>
      </c>
      <c r="N34" s="18">
        <v>-3011</v>
      </c>
      <c r="O34" s="35">
        <v>-2581</v>
      </c>
      <c r="P34" s="4"/>
      <c r="Q34" s="4"/>
      <c r="R34" s="4"/>
      <c r="S34" s="4"/>
      <c r="T34" s="4"/>
      <c r="U34" s="4"/>
      <c r="V34" s="5"/>
      <c r="W34" s="5"/>
      <c r="X34" s="15"/>
      <c r="Y34" s="15"/>
      <c r="Z34" s="15"/>
      <c r="AA34" s="16"/>
      <c r="AC34"/>
      <c r="AD34" s="2"/>
    </row>
    <row r="35" spans="2:30" ht="12.5" x14ac:dyDescent="0.25">
      <c r="B35" s="41"/>
      <c r="C35" s="41"/>
      <c r="I35" s="1">
        <v>31</v>
      </c>
      <c r="J35" s="44">
        <v>1</v>
      </c>
      <c r="K35" s="36">
        <v>-24710</v>
      </c>
      <c r="L35" s="23">
        <v>-17502</v>
      </c>
      <c r="M35" s="23">
        <v>-7993</v>
      </c>
      <c r="N35" s="23">
        <v>-7761</v>
      </c>
      <c r="O35" s="37">
        <v>-4634</v>
      </c>
      <c r="P35" s="4"/>
      <c r="Q35" s="4"/>
      <c r="R35" s="4"/>
      <c r="S35" s="4"/>
      <c r="T35" s="4"/>
      <c r="U35" s="4"/>
      <c r="V35" s="5"/>
      <c r="W35" s="5"/>
      <c r="X35" s="15"/>
      <c r="Y35" s="15"/>
      <c r="Z35" s="15"/>
      <c r="AA35" s="16"/>
      <c r="AC35"/>
      <c r="AD35" s="2"/>
    </row>
    <row r="36" spans="2:30" ht="12.5" x14ac:dyDescent="0.25">
      <c r="B36" s="41"/>
      <c r="C36" s="41"/>
      <c r="I36" s="7"/>
      <c r="P36" s="7"/>
      <c r="Q36" s="7"/>
      <c r="R36" s="7"/>
      <c r="S36" s="7"/>
      <c r="T36" s="7"/>
      <c r="U36" s="7"/>
      <c r="V36" s="5"/>
      <c r="W36" s="5"/>
      <c r="X36" s="15"/>
      <c r="Y36" s="15"/>
      <c r="Z36" s="15"/>
      <c r="AA36" s="16"/>
      <c r="AC36"/>
      <c r="AD36" s="2"/>
    </row>
    <row r="37" spans="2:30" ht="12.5" x14ac:dyDescent="0.25">
      <c r="B37" s="41"/>
      <c r="C37" s="41"/>
      <c r="I37" s="7"/>
      <c r="P37" s="7"/>
      <c r="Q37" s="7"/>
      <c r="R37" s="7"/>
      <c r="S37" s="7"/>
      <c r="T37" s="7"/>
      <c r="U37" s="7"/>
      <c r="V37" s="5"/>
      <c r="W37" s="5"/>
      <c r="X37" s="15"/>
      <c r="Y37" s="15"/>
      <c r="Z37" s="15"/>
      <c r="AA37" s="16"/>
      <c r="AC37"/>
      <c r="AD37" s="2"/>
    </row>
    <row r="38" spans="2:30" ht="12.5" x14ac:dyDescent="0.25">
      <c r="B38" s="41"/>
      <c r="C38" s="41"/>
      <c r="I38" s="5"/>
      <c r="P38" s="5"/>
      <c r="Q38" s="5"/>
      <c r="R38" s="5"/>
      <c r="S38" s="5"/>
      <c r="T38" s="5"/>
      <c r="U38" s="5"/>
      <c r="V38" s="5"/>
      <c r="W38" s="5"/>
      <c r="X38" s="15"/>
      <c r="Y38" s="15"/>
      <c r="Z38" s="15"/>
      <c r="AA38" s="16"/>
      <c r="AC38"/>
      <c r="AD38" s="2"/>
    </row>
    <row r="39" spans="2:30" ht="12.5" x14ac:dyDescent="0.25">
      <c r="B39" s="41"/>
      <c r="C39" s="41"/>
      <c r="I39" s="10"/>
      <c r="P39" s="10"/>
      <c r="Q39" s="10"/>
      <c r="R39" s="10"/>
      <c r="S39" s="10"/>
      <c r="T39" s="10"/>
      <c r="U39" s="10"/>
      <c r="V39" s="5"/>
      <c r="W39" s="5"/>
      <c r="X39" s="15"/>
      <c r="Y39" s="15"/>
      <c r="Z39" s="15"/>
      <c r="AA39" s="16"/>
      <c r="AC39"/>
      <c r="AD39" s="2"/>
    </row>
    <row r="40" spans="2:30" ht="12.5" x14ac:dyDescent="0.25">
      <c r="B40" s="41"/>
      <c r="C40" s="41"/>
      <c r="I40" s="11"/>
      <c r="P40" s="11"/>
      <c r="Q40" s="11"/>
      <c r="R40" s="11"/>
      <c r="S40" s="11"/>
      <c r="T40" s="11"/>
      <c r="U40" s="11"/>
      <c r="V40" s="5"/>
      <c r="W40" s="5"/>
      <c r="X40" s="15"/>
      <c r="Y40" s="15"/>
      <c r="Z40" s="15"/>
      <c r="AA40" s="16"/>
      <c r="AC40"/>
      <c r="AD40" s="2"/>
    </row>
    <row r="41" spans="2:30" ht="12.5" x14ac:dyDescent="0.25">
      <c r="B41" s="41"/>
      <c r="C41" s="41"/>
      <c r="I41" s="11"/>
      <c r="P41" s="11"/>
      <c r="Q41" s="11"/>
      <c r="R41" s="11"/>
      <c r="S41" s="11"/>
      <c r="T41" s="11"/>
      <c r="U41" s="11"/>
      <c r="V41" s="5"/>
      <c r="W41" s="5"/>
      <c r="X41" s="15"/>
      <c r="Y41" s="15"/>
      <c r="Z41" s="15"/>
      <c r="AA41" s="16"/>
      <c r="AC41"/>
      <c r="AD41" s="2"/>
    </row>
    <row r="42" spans="2:30" ht="12.5" x14ac:dyDescent="0.25">
      <c r="B42" s="41"/>
      <c r="C42" s="41"/>
      <c r="I42" s="11"/>
      <c r="P42" s="11"/>
      <c r="Q42" s="11"/>
      <c r="R42" s="11"/>
      <c r="S42" s="11"/>
      <c r="T42" s="11"/>
      <c r="U42" s="11"/>
      <c r="V42" s="5"/>
      <c r="W42" s="5"/>
      <c r="X42" s="15"/>
      <c r="Y42" s="15"/>
      <c r="Z42" s="15"/>
      <c r="AA42" s="16"/>
      <c r="AC42"/>
      <c r="AD42" s="2"/>
    </row>
    <row r="43" spans="2:30" ht="12.5" x14ac:dyDescent="0.25">
      <c r="B43" s="41"/>
      <c r="C43" s="41"/>
      <c r="I43" s="11"/>
      <c r="P43" s="11"/>
      <c r="Q43" s="11"/>
      <c r="R43" s="11"/>
      <c r="S43" s="11"/>
      <c r="T43" s="11"/>
      <c r="U43" s="11"/>
      <c r="V43" s="5"/>
      <c r="W43" s="5"/>
      <c r="X43" s="15"/>
      <c r="Y43" s="15"/>
      <c r="Z43" s="15"/>
      <c r="AA43" s="16"/>
      <c r="AC43"/>
      <c r="AD43" s="2"/>
    </row>
    <row r="44" spans="2:30" ht="12.5" x14ac:dyDescent="0.25">
      <c r="I44" s="11"/>
      <c r="P44" s="11"/>
      <c r="Q44" s="11"/>
      <c r="R44" s="11"/>
      <c r="S44" s="11"/>
      <c r="T44" s="11"/>
      <c r="U44" s="11"/>
      <c r="V44" s="5"/>
      <c r="W44" s="5"/>
      <c r="X44" s="15"/>
      <c r="Y44" s="15"/>
      <c r="Z44" s="15"/>
      <c r="AA44" s="16"/>
      <c r="AC44"/>
      <c r="AD44" s="2"/>
    </row>
    <row r="45" spans="2:30" ht="12.5" x14ac:dyDescent="0.25">
      <c r="I45" s="11"/>
      <c r="P45" s="11"/>
      <c r="Q45" s="11"/>
      <c r="R45" s="11"/>
      <c r="S45" s="11"/>
      <c r="T45" s="11"/>
      <c r="U45" s="11"/>
      <c r="V45" s="5"/>
      <c r="W45" s="5"/>
      <c r="X45" s="15"/>
      <c r="Y45" s="15"/>
      <c r="Z45" s="15"/>
      <c r="AA45" s="16"/>
      <c r="AC45"/>
      <c r="AD45" s="2"/>
    </row>
    <row r="46" spans="2:30" ht="12.5" x14ac:dyDescent="0.25">
      <c r="I46" s="11"/>
      <c r="P46" s="11"/>
      <c r="Q46" s="11"/>
      <c r="R46" s="11"/>
      <c r="S46" s="11"/>
      <c r="T46" s="11"/>
      <c r="U46" s="11"/>
      <c r="V46" s="5"/>
      <c r="W46" s="5"/>
      <c r="X46" s="15"/>
      <c r="Y46" s="15"/>
      <c r="Z46" s="15"/>
      <c r="AA46" s="16"/>
      <c r="AC46"/>
      <c r="AD46" s="2"/>
    </row>
    <row r="47" spans="2:30" ht="12.5" x14ac:dyDescent="0.25">
      <c r="I47" s="11"/>
      <c r="P47" s="11"/>
      <c r="Q47" s="11"/>
      <c r="R47" s="11"/>
      <c r="S47" s="11"/>
      <c r="T47" s="11"/>
      <c r="U47" s="11"/>
      <c r="V47" s="5"/>
      <c r="W47" s="5"/>
      <c r="X47" s="15"/>
      <c r="Y47" s="15"/>
      <c r="Z47" s="15"/>
      <c r="AA47" s="16"/>
      <c r="AC47"/>
      <c r="AD47" s="2"/>
    </row>
    <row r="48" spans="2: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E96"/>
  <sheetViews>
    <sheetView zoomScale="85" zoomScaleNormal="85" workbookViewId="0">
      <selection activeCell="K5" sqref="K5:O34"/>
    </sheetView>
  </sheetViews>
  <sheetFormatPr defaultColWidth="9.08984375" defaultRowHeight="11.5" x14ac:dyDescent="0.25"/>
  <cols>
    <col min="1" max="1" width="2.453125" style="1" customWidth="1"/>
    <col min="2" max="2" width="2.54296875" style="1" customWidth="1"/>
    <col min="3" max="3" width="14.54296875" style="1" customWidth="1"/>
    <col min="4" max="4" width="10" style="1" bestFit="1" customWidth="1"/>
    <col min="5" max="5" width="10.90625" style="1" bestFit="1" customWidth="1"/>
    <col min="6" max="6" width="10" style="1" bestFit="1" customWidth="1"/>
    <col min="7" max="8" width="10" style="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24</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5">
      <c r="B4" s="1"/>
      <c r="D4" s="38" t="s">
        <v>7</v>
      </c>
      <c r="E4" s="38" t="s">
        <v>5</v>
      </c>
      <c r="F4" s="38" t="s">
        <v>6</v>
      </c>
      <c r="G4" s="38" t="s">
        <v>15</v>
      </c>
      <c r="H4" s="38" t="s">
        <v>14</v>
      </c>
      <c r="I4" s="1"/>
      <c r="J4" s="30" t="s">
        <v>11</v>
      </c>
      <c r="K4" s="28" t="s">
        <v>7</v>
      </c>
      <c r="L4" s="29" t="s">
        <v>5</v>
      </c>
      <c r="M4" s="29" t="s">
        <v>6</v>
      </c>
      <c r="N4" s="29" t="s">
        <v>15</v>
      </c>
      <c r="O4" s="29" t="s">
        <v>14</v>
      </c>
      <c r="P4" s="1"/>
      <c r="V4" s="1"/>
      <c r="W4" s="1"/>
    </row>
    <row r="5" spans="2:31" ht="12.5" x14ac:dyDescent="0.25">
      <c r="C5" s="40" t="s">
        <v>12</v>
      </c>
      <c r="D5" s="39">
        <f>MAX(0,K5:K35)</f>
        <v>11656</v>
      </c>
      <c r="E5" s="39">
        <f t="shared" ref="E5:H5" si="0">MAX(0,L5:L35)</f>
        <v>7405.9967500000002</v>
      </c>
      <c r="F5" s="39">
        <f t="shared" si="0"/>
        <v>12729</v>
      </c>
      <c r="G5" s="39">
        <f t="shared" si="0"/>
        <v>388</v>
      </c>
      <c r="H5" s="39">
        <f t="shared" si="0"/>
        <v>6003</v>
      </c>
      <c r="I5" s="1">
        <v>1</v>
      </c>
      <c r="J5" s="42">
        <v>1</v>
      </c>
      <c r="K5" s="31">
        <v>11656</v>
      </c>
      <c r="L5" s="32">
        <v>7405.9967500000002</v>
      </c>
      <c r="M5" s="32">
        <v>12729</v>
      </c>
      <c r="N5" s="32">
        <v>388</v>
      </c>
      <c r="O5" s="33">
        <v>6003</v>
      </c>
      <c r="AC5"/>
      <c r="AD5" s="2"/>
      <c r="AE5" s="6"/>
    </row>
    <row r="6" spans="2:31" ht="12.5" x14ac:dyDescent="0.25">
      <c r="B6" s="41"/>
      <c r="C6" s="40" t="s">
        <v>13</v>
      </c>
      <c r="D6" s="39">
        <f>MAX(0,-MIN(K5:K35))</f>
        <v>37915</v>
      </c>
      <c r="E6" s="39">
        <f>MAX(0,-MIN(L5:L35))</f>
        <v>11820.57641</v>
      </c>
      <c r="F6" s="39">
        <f>MAX(0,-MIN(M5:M35))</f>
        <v>6313</v>
      </c>
      <c r="G6" s="39">
        <f>MAX(0,-MIN(N5:N35))</f>
        <v>9897</v>
      </c>
      <c r="H6" s="39">
        <f>MAX(0,-MIN(O5:O35))</f>
        <v>13605</v>
      </c>
      <c r="I6" s="1">
        <v>2</v>
      </c>
      <c r="J6" s="43">
        <v>1</v>
      </c>
      <c r="K6" s="34">
        <v>5827</v>
      </c>
      <c r="L6" s="18">
        <v>6237.0296699999999</v>
      </c>
      <c r="M6" s="18">
        <v>7441</v>
      </c>
      <c r="N6" s="18">
        <v>203</v>
      </c>
      <c r="O6" s="35">
        <v>3452</v>
      </c>
      <c r="AC6"/>
      <c r="AD6" s="2"/>
    </row>
    <row r="7" spans="2:31" ht="12.5" x14ac:dyDescent="0.25">
      <c r="I7" s="1">
        <v>3</v>
      </c>
      <c r="J7" s="43">
        <v>1</v>
      </c>
      <c r="K7" s="34">
        <v>4125</v>
      </c>
      <c r="L7" s="18">
        <v>5738.1208500000002</v>
      </c>
      <c r="M7" s="18">
        <v>6323</v>
      </c>
      <c r="N7" s="18">
        <v>166</v>
      </c>
      <c r="O7" s="35">
        <v>3062</v>
      </c>
      <c r="W7" s="5"/>
      <c r="AC7"/>
      <c r="AD7" s="2"/>
    </row>
    <row r="8" spans="2:31" ht="12.5" x14ac:dyDescent="0.25">
      <c r="I8" s="1">
        <v>4</v>
      </c>
      <c r="J8" s="43">
        <v>1</v>
      </c>
      <c r="K8" s="34">
        <v>2868</v>
      </c>
      <c r="L8" s="18">
        <v>5011.8551200000002</v>
      </c>
      <c r="M8" s="18">
        <v>4568</v>
      </c>
      <c r="N8" s="18">
        <v>144</v>
      </c>
      <c r="O8" s="35">
        <v>2234</v>
      </c>
      <c r="W8" s="5"/>
      <c r="AC8"/>
      <c r="AD8" s="2"/>
    </row>
    <row r="9" spans="2:31" ht="12.5" x14ac:dyDescent="0.25">
      <c r="I9" s="1">
        <v>5</v>
      </c>
      <c r="J9" s="43">
        <v>1</v>
      </c>
      <c r="K9" s="34">
        <v>2299</v>
      </c>
      <c r="L9" s="18">
        <v>4761.2972399999999</v>
      </c>
      <c r="M9" s="18">
        <v>3563</v>
      </c>
      <c r="N9" s="18">
        <v>136</v>
      </c>
      <c r="O9" s="35">
        <v>1837</v>
      </c>
      <c r="W9" s="5"/>
      <c r="AC9"/>
      <c r="AD9" s="2"/>
    </row>
    <row r="10" spans="2:31" ht="12.5" x14ac:dyDescent="0.25">
      <c r="I10" s="1">
        <v>6</v>
      </c>
      <c r="J10" s="43">
        <v>1</v>
      </c>
      <c r="K10" s="34">
        <v>1370</v>
      </c>
      <c r="L10" s="18">
        <v>4566.3533200000002</v>
      </c>
      <c r="M10" s="18">
        <v>3233</v>
      </c>
      <c r="N10" s="18">
        <v>96</v>
      </c>
      <c r="O10" s="35">
        <v>1627</v>
      </c>
      <c r="W10" s="5"/>
      <c r="AC10"/>
      <c r="AD10" s="2"/>
    </row>
    <row r="11" spans="2:31" ht="12.75" customHeight="1" x14ac:dyDescent="0.25">
      <c r="C11" s="64" t="s">
        <v>17</v>
      </c>
      <c r="D11" s="64"/>
      <c r="E11" s="64"/>
      <c r="F11" s="64"/>
      <c r="G11" s="64"/>
      <c r="H11" s="64"/>
      <c r="I11" s="1">
        <v>7</v>
      </c>
      <c r="J11" s="43">
        <v>1</v>
      </c>
      <c r="K11" s="34">
        <v>-97</v>
      </c>
      <c r="L11" s="18">
        <v>4434.6450500000001</v>
      </c>
      <c r="M11" s="18">
        <v>2733</v>
      </c>
      <c r="N11" s="18">
        <v>89</v>
      </c>
      <c r="O11" s="35">
        <v>1286</v>
      </c>
      <c r="W11" s="5"/>
      <c r="AC11"/>
      <c r="AD11" s="2"/>
    </row>
    <row r="12" spans="2:31" ht="12.5" x14ac:dyDescent="0.25">
      <c r="C12" s="64"/>
      <c r="D12" s="64"/>
      <c r="E12" s="64"/>
      <c r="F12" s="64"/>
      <c r="G12" s="64"/>
      <c r="H12" s="64"/>
      <c r="I12" s="1">
        <v>8</v>
      </c>
      <c r="J12" s="43">
        <v>1</v>
      </c>
      <c r="K12" s="34">
        <v>-926</v>
      </c>
      <c r="L12" s="18">
        <v>4187.3564800000004</v>
      </c>
      <c r="M12" s="18">
        <v>2508</v>
      </c>
      <c r="N12" s="18">
        <v>81</v>
      </c>
      <c r="O12" s="35">
        <v>1163</v>
      </c>
      <c r="W12" s="5"/>
      <c r="AC12"/>
      <c r="AD12" s="2"/>
    </row>
    <row r="13" spans="2:31" ht="12.5" x14ac:dyDescent="0.25">
      <c r="C13" s="4"/>
      <c r="D13" s="65" t="s">
        <v>10</v>
      </c>
      <c r="E13" s="66"/>
      <c r="F13" s="66"/>
      <c r="G13" s="66"/>
      <c r="H13" s="66"/>
      <c r="I13" s="1">
        <v>9</v>
      </c>
      <c r="J13" s="43">
        <v>1</v>
      </c>
      <c r="K13" s="34">
        <v>-1435</v>
      </c>
      <c r="L13" s="18">
        <v>3920.5171099999998</v>
      </c>
      <c r="M13" s="18">
        <v>2336</v>
      </c>
      <c r="N13" s="18">
        <v>73</v>
      </c>
      <c r="O13" s="35">
        <v>1076</v>
      </c>
      <c r="W13" s="5"/>
      <c r="AC13"/>
      <c r="AD13" s="2"/>
    </row>
    <row r="14" spans="2:31" ht="12.75" customHeight="1" x14ac:dyDescent="0.25">
      <c r="C14" s="19"/>
      <c r="D14" s="50" t="s">
        <v>7</v>
      </c>
      <c r="E14" s="51" t="s">
        <v>5</v>
      </c>
      <c r="F14" s="51" t="s">
        <v>6</v>
      </c>
      <c r="G14" s="51" t="s">
        <v>15</v>
      </c>
      <c r="H14" s="52" t="s">
        <v>14</v>
      </c>
      <c r="I14" s="1">
        <v>10</v>
      </c>
      <c r="J14" s="43">
        <v>1</v>
      </c>
      <c r="K14" s="34">
        <v>-1918</v>
      </c>
      <c r="L14" s="18">
        <v>3656.5969100000002</v>
      </c>
      <c r="M14" s="18">
        <v>2077</v>
      </c>
      <c r="N14" s="18">
        <v>67</v>
      </c>
      <c r="O14" s="35">
        <v>882</v>
      </c>
      <c r="W14" s="5"/>
      <c r="AC14"/>
      <c r="AD14" s="2"/>
    </row>
    <row r="15" spans="2:31" ht="12.75" customHeight="1" x14ac:dyDescent="0.25">
      <c r="C15" s="20" t="s">
        <v>0</v>
      </c>
      <c r="D15" s="31">
        <f>MAX(K5:K35)</f>
        <v>11656</v>
      </c>
      <c r="E15" s="32">
        <f t="shared" ref="E15:H15" si="1">MAX(L5:L35)</f>
        <v>7405.9967500000002</v>
      </c>
      <c r="F15" s="32">
        <f t="shared" si="1"/>
        <v>12729</v>
      </c>
      <c r="G15" s="32">
        <f t="shared" si="1"/>
        <v>388</v>
      </c>
      <c r="H15" s="33">
        <f t="shared" si="1"/>
        <v>6003</v>
      </c>
      <c r="I15" s="1">
        <v>11</v>
      </c>
      <c r="J15" s="43">
        <v>1</v>
      </c>
      <c r="K15" s="34">
        <v>-2371</v>
      </c>
      <c r="L15" s="18">
        <v>3545.0350699999999</v>
      </c>
      <c r="M15" s="18">
        <v>1654</v>
      </c>
      <c r="N15" s="18">
        <v>61</v>
      </c>
      <c r="O15" s="35">
        <v>799</v>
      </c>
      <c r="W15" s="8"/>
      <c r="AC15"/>
      <c r="AD15" s="2"/>
    </row>
    <row r="16" spans="2:31" ht="12.5" x14ac:dyDescent="0.25">
      <c r="C16" s="21">
        <v>0.95</v>
      </c>
      <c r="D16" s="34">
        <f>PERCENTILE(K5:K35, 0.95)</f>
        <v>5061.0999999999949</v>
      </c>
      <c r="E16" s="18">
        <f t="shared" ref="E16:H16" si="2">PERCENTILE(L5:L35, 0.95)</f>
        <v>6012.5207009999986</v>
      </c>
      <c r="F16" s="18">
        <f t="shared" si="2"/>
        <v>6937.8999999999969</v>
      </c>
      <c r="G16" s="18">
        <f t="shared" si="2"/>
        <v>186.34999999999991</v>
      </c>
      <c r="H16" s="35">
        <f t="shared" si="2"/>
        <v>3276.4999999999991</v>
      </c>
      <c r="I16" s="1">
        <v>12</v>
      </c>
      <c r="J16" s="43">
        <v>1</v>
      </c>
      <c r="K16" s="34">
        <v>-2565</v>
      </c>
      <c r="L16" s="18">
        <v>3397.73632</v>
      </c>
      <c r="M16" s="18">
        <v>1544</v>
      </c>
      <c r="N16" s="18">
        <v>52</v>
      </c>
      <c r="O16" s="35">
        <v>682</v>
      </c>
      <c r="W16" s="8"/>
      <c r="AC16"/>
      <c r="AD16" s="2"/>
    </row>
    <row r="17" spans="1:30" ht="12.5" x14ac:dyDescent="0.25">
      <c r="C17" s="22">
        <v>0.75</v>
      </c>
      <c r="D17" s="34">
        <f>PERCENTILE(K5:K35, 0.75)</f>
        <v>-1053.25</v>
      </c>
      <c r="E17" s="18">
        <f t="shared" ref="E17:H17" si="3">PERCENTILE(L5:L35, 0.75)</f>
        <v>4120.6466375</v>
      </c>
      <c r="F17" s="18">
        <f t="shared" si="3"/>
        <v>2465</v>
      </c>
      <c r="G17" s="18">
        <f t="shared" si="3"/>
        <v>79</v>
      </c>
      <c r="H17" s="35">
        <f t="shared" si="3"/>
        <v>1141.25</v>
      </c>
      <c r="I17" s="1">
        <v>13</v>
      </c>
      <c r="J17" s="43">
        <v>1</v>
      </c>
      <c r="K17" s="34">
        <v>-3359</v>
      </c>
      <c r="L17" s="18">
        <v>3234.1921299999999</v>
      </c>
      <c r="M17" s="18">
        <v>1246</v>
      </c>
      <c r="N17" s="18">
        <v>45</v>
      </c>
      <c r="O17" s="35">
        <v>607</v>
      </c>
      <c r="W17" s="5"/>
      <c r="AC17"/>
      <c r="AD17" s="2"/>
    </row>
    <row r="18" spans="1:30" ht="12.5" x14ac:dyDescent="0.25">
      <c r="C18" s="22">
        <v>0.5</v>
      </c>
      <c r="D18" s="34">
        <f>PERCENTILE(K5:K35, 0.5)</f>
        <v>-4358</v>
      </c>
      <c r="E18" s="18">
        <f t="shared" ref="E18:H18" si="4">PERCENTILE(L5:L35, 0.5)</f>
        <v>2906.0925900000002</v>
      </c>
      <c r="F18" s="18">
        <f t="shared" si="4"/>
        <v>582.5</v>
      </c>
      <c r="G18" s="18">
        <f t="shared" si="4"/>
        <v>31.5</v>
      </c>
      <c r="H18" s="35">
        <f t="shared" si="4"/>
        <v>398.5</v>
      </c>
      <c r="I18" s="1">
        <v>14</v>
      </c>
      <c r="J18" s="43">
        <v>1</v>
      </c>
      <c r="K18" s="34">
        <v>-3745</v>
      </c>
      <c r="L18" s="18">
        <v>3115.7328200000002</v>
      </c>
      <c r="M18" s="18">
        <v>983</v>
      </c>
      <c r="N18" s="18">
        <v>40</v>
      </c>
      <c r="O18" s="35">
        <v>583</v>
      </c>
      <c r="W18" s="5"/>
      <c r="AC18"/>
      <c r="AD18" s="2"/>
    </row>
    <row r="19" spans="1:30" ht="12.5" x14ac:dyDescent="0.25">
      <c r="C19" s="22">
        <v>0.25</v>
      </c>
      <c r="D19" s="34">
        <f>PERCENTILE(K5:K35, 0.25)</f>
        <v>-8266</v>
      </c>
      <c r="E19" s="18">
        <f t="shared" ref="E19:H19" si="5">PERCENTILE(L5:L35, 0.25)</f>
        <v>2012.0936775</v>
      </c>
      <c r="F19" s="18">
        <f t="shared" si="5"/>
        <v>-893.75</v>
      </c>
      <c r="G19" s="18">
        <f t="shared" si="5"/>
        <v>-857</v>
      </c>
      <c r="H19" s="35">
        <f t="shared" si="5"/>
        <v>-410.25</v>
      </c>
      <c r="I19" s="1">
        <v>15</v>
      </c>
      <c r="J19" s="43">
        <v>1</v>
      </c>
      <c r="K19" s="34">
        <v>-4163</v>
      </c>
      <c r="L19" s="18">
        <v>2943.9996700000002</v>
      </c>
      <c r="M19" s="18">
        <v>694</v>
      </c>
      <c r="N19" s="18">
        <v>35</v>
      </c>
      <c r="O19" s="35">
        <v>442</v>
      </c>
      <c r="P19" s="4"/>
      <c r="W19" s="5"/>
      <c r="AC19"/>
      <c r="AD19" s="2"/>
    </row>
    <row r="20" spans="1:30" ht="12.5" x14ac:dyDescent="0.25">
      <c r="C20" s="21">
        <v>0.05</v>
      </c>
      <c r="D20" s="34">
        <f>PERCENTILE(K5:K35, 0.05)</f>
        <v>-16889.099999999999</v>
      </c>
      <c r="E20" s="18">
        <f t="shared" ref="E20:H20" si="6">PERCENTILE(L5:L35, 0.05)</f>
        <v>-194.97420049999988</v>
      </c>
      <c r="F20" s="18">
        <f t="shared" si="6"/>
        <v>-2998.1</v>
      </c>
      <c r="G20" s="18">
        <f t="shared" si="6"/>
        <v>-4325.8</v>
      </c>
      <c r="H20" s="35">
        <f t="shared" si="6"/>
        <v>-1374.45</v>
      </c>
      <c r="I20" s="1">
        <v>16</v>
      </c>
      <c r="J20" s="43">
        <v>1</v>
      </c>
      <c r="K20" s="34">
        <v>-4553</v>
      </c>
      <c r="L20" s="18">
        <v>2868.1855099999998</v>
      </c>
      <c r="M20" s="18">
        <v>471</v>
      </c>
      <c r="N20" s="18">
        <v>28</v>
      </c>
      <c r="O20" s="35">
        <v>355</v>
      </c>
      <c r="P20" s="4"/>
      <c r="W20" s="5"/>
      <c r="AC20"/>
      <c r="AD20" s="2"/>
    </row>
    <row r="21" spans="1:30" ht="12.5" x14ac:dyDescent="0.25">
      <c r="C21" s="62" t="s">
        <v>3</v>
      </c>
      <c r="D21" s="34">
        <f>MIN(K5:K35)</f>
        <v>-37915</v>
      </c>
      <c r="E21" s="18">
        <f t="shared" ref="E21:H21" si="7">MIN(L5:L35)</f>
        <v>-11820.57641</v>
      </c>
      <c r="F21" s="18">
        <f t="shared" si="7"/>
        <v>-6313</v>
      </c>
      <c r="G21" s="18">
        <f t="shared" si="7"/>
        <v>-9897</v>
      </c>
      <c r="H21" s="35">
        <f t="shared" si="7"/>
        <v>-13605</v>
      </c>
      <c r="I21" s="1">
        <v>17</v>
      </c>
      <c r="J21" s="43">
        <v>1</v>
      </c>
      <c r="K21" s="34">
        <v>-5161</v>
      </c>
      <c r="L21" s="18">
        <v>2794.9169099999999</v>
      </c>
      <c r="M21" s="18">
        <v>339</v>
      </c>
      <c r="N21" s="18">
        <v>20</v>
      </c>
      <c r="O21" s="35">
        <v>301</v>
      </c>
      <c r="P21" s="4"/>
      <c r="W21" s="5"/>
      <c r="AC21"/>
      <c r="AD21" s="2"/>
    </row>
    <row r="22" spans="1:30" ht="12.5" x14ac:dyDescent="0.25">
      <c r="C22" s="61" t="s">
        <v>1</v>
      </c>
      <c r="D22" s="31">
        <f>AVERAGE(K5:K35)</f>
        <v>-5234.7333333333336</v>
      </c>
      <c r="E22" s="32">
        <f>AVERAGE(L5:L35)</f>
        <v>2651.0178766666668</v>
      </c>
      <c r="F22" s="32">
        <f>AVERAGE(M5:M35)</f>
        <v>1064.6666666666667</v>
      </c>
      <c r="G22" s="32">
        <f>AVERAGE(N5:N35)</f>
        <v>-903.26666666666665</v>
      </c>
      <c r="H22" s="33">
        <f>AVERAGE(O5:O35)</f>
        <v>208.63333333333333</v>
      </c>
      <c r="I22" s="1">
        <v>18</v>
      </c>
      <c r="J22" s="43">
        <v>1</v>
      </c>
      <c r="K22" s="34">
        <v>-5717</v>
      </c>
      <c r="L22" s="18">
        <v>2703.67175</v>
      </c>
      <c r="M22" s="18">
        <v>146</v>
      </c>
      <c r="N22" s="18">
        <v>9</v>
      </c>
      <c r="O22" s="35">
        <v>212</v>
      </c>
      <c r="P22" s="4"/>
      <c r="W22" s="5"/>
      <c r="AC22"/>
      <c r="AD22" s="2"/>
    </row>
    <row r="23" spans="1:30" ht="12.5" x14ac:dyDescent="0.25">
      <c r="C23" s="24" t="s">
        <v>4</v>
      </c>
      <c r="D23" s="34">
        <f>STDEV(K5:K35)</f>
        <v>8775.9614344441252</v>
      </c>
      <c r="E23" s="18">
        <f>STDEV(L5:L35)</f>
        <v>3222.7445680548553</v>
      </c>
      <c r="F23" s="18">
        <f>STDEV(M5:M35)</f>
        <v>3596.2983875026312</v>
      </c>
      <c r="G23" s="18">
        <f>STDEV(N5:N35)</f>
        <v>2125.9026469638297</v>
      </c>
      <c r="H23" s="35">
        <f>STDEV(O5:O35)</f>
        <v>3028.004139332721</v>
      </c>
      <c r="I23" s="1">
        <v>19</v>
      </c>
      <c r="J23" s="43">
        <v>1</v>
      </c>
      <c r="K23" s="34">
        <v>-6408</v>
      </c>
      <c r="L23" s="18">
        <v>2485.56907</v>
      </c>
      <c r="M23" s="18">
        <v>9</v>
      </c>
      <c r="N23" s="18">
        <v>-14</v>
      </c>
      <c r="O23" s="35">
        <v>97</v>
      </c>
      <c r="P23" s="4"/>
      <c r="Q23" s="45"/>
      <c r="R23" s="4"/>
      <c r="S23" s="4"/>
      <c r="T23" s="4"/>
      <c r="U23" s="4"/>
      <c r="W23" s="5"/>
      <c r="X23" s="15"/>
      <c r="Y23" s="15"/>
      <c r="Z23" s="15"/>
      <c r="AA23" s="16"/>
      <c r="AC23"/>
      <c r="AD23" s="2"/>
    </row>
    <row r="24" spans="1:30" ht="12.75" customHeight="1" x14ac:dyDescent="0.25">
      <c r="C24" s="25" t="s">
        <v>8</v>
      </c>
      <c r="D24" s="53">
        <f>COUNTIF(K$5:K$35,"&gt;=0")/COUNTA(K$5:K$35)</f>
        <v>0.2</v>
      </c>
      <c r="E24" s="46">
        <f t="shared" ref="E24:H24" si="8">COUNTIF(L$5:L$35,"&gt;=0")/COUNTA(L$5:L$35)</f>
        <v>0.93333333333333335</v>
      </c>
      <c r="F24" s="46">
        <f t="shared" si="8"/>
        <v>0.6333333333333333</v>
      </c>
      <c r="G24" s="46">
        <f>COUNTIF(N$5:N$35,"&gt;=0")/COUNTA(N$5:N$35)</f>
        <v>0.6</v>
      </c>
      <c r="H24" s="47">
        <f t="shared" si="8"/>
        <v>0.6333333333333333</v>
      </c>
      <c r="I24" s="1">
        <v>20</v>
      </c>
      <c r="J24" s="43">
        <v>1</v>
      </c>
      <c r="K24" s="34">
        <v>-7057</v>
      </c>
      <c r="L24" s="18">
        <v>2406.1933600000002</v>
      </c>
      <c r="M24" s="18">
        <v>-245</v>
      </c>
      <c r="N24" s="18">
        <v>-151</v>
      </c>
      <c r="O24" s="35">
        <v>-72</v>
      </c>
      <c r="P24" s="4"/>
      <c r="Q24" s="64" t="s">
        <v>16</v>
      </c>
      <c r="R24" s="64"/>
      <c r="S24" s="64"/>
      <c r="T24" s="64"/>
      <c r="U24" s="64"/>
      <c r="V24" s="64"/>
      <c r="W24" s="64"/>
      <c r="X24" s="15"/>
      <c r="Y24" s="15"/>
      <c r="Z24" s="15"/>
      <c r="AA24" s="16"/>
      <c r="AC24"/>
      <c r="AD24" s="2"/>
    </row>
    <row r="25" spans="1:30" ht="12.75" customHeight="1" x14ac:dyDescent="0.25">
      <c r="C25" s="26" t="s">
        <v>9</v>
      </c>
      <c r="D25" s="54">
        <f>1-D24</f>
        <v>0.8</v>
      </c>
      <c r="E25" s="48">
        <f>1-E24</f>
        <v>6.6666666666666652E-2</v>
      </c>
      <c r="F25" s="48">
        <f>1-F24</f>
        <v>0.3666666666666667</v>
      </c>
      <c r="G25" s="48">
        <f>1-G24</f>
        <v>0.4</v>
      </c>
      <c r="H25" s="49">
        <f>1-H24</f>
        <v>0.3666666666666667</v>
      </c>
      <c r="I25" s="1">
        <v>21</v>
      </c>
      <c r="J25" s="43">
        <v>1</v>
      </c>
      <c r="K25" s="34">
        <v>-7559</v>
      </c>
      <c r="L25" s="18">
        <v>2288.3066399999998</v>
      </c>
      <c r="M25" s="18">
        <v>-575</v>
      </c>
      <c r="N25" s="18">
        <v>-338</v>
      </c>
      <c r="O25" s="35">
        <v>-167</v>
      </c>
      <c r="P25" s="4"/>
      <c r="Q25" s="64"/>
      <c r="R25" s="64"/>
      <c r="S25" s="64"/>
      <c r="T25" s="64"/>
      <c r="U25" s="64"/>
      <c r="V25" s="64"/>
      <c r="W25" s="64"/>
      <c r="X25" s="15"/>
      <c r="Y25" s="15"/>
      <c r="Z25" s="15"/>
      <c r="AA25" s="16"/>
      <c r="AC25"/>
      <c r="AD25" s="2"/>
    </row>
    <row r="26" spans="1:30" ht="12.5" x14ac:dyDescent="0.25">
      <c r="C26" s="55" t="s">
        <v>2</v>
      </c>
      <c r="D26" s="56">
        <f>MEDIAN(K5:K35)</f>
        <v>-4358</v>
      </c>
      <c r="E26" s="56">
        <f>MEDIAN(L5:L35)</f>
        <v>2906.0925900000002</v>
      </c>
      <c r="F26" s="56">
        <f>MEDIAN(M5:M35)</f>
        <v>582.5</v>
      </c>
      <c r="G26" s="56">
        <f>MEDIAN(N5:N35)</f>
        <v>31.5</v>
      </c>
      <c r="H26" s="56">
        <f>MEDIAN(O5:O35)</f>
        <v>398.5</v>
      </c>
      <c r="I26" s="1">
        <v>22</v>
      </c>
      <c r="J26" s="43">
        <v>1</v>
      </c>
      <c r="K26" s="34">
        <v>-7843</v>
      </c>
      <c r="L26" s="18">
        <v>2117.9997899999998</v>
      </c>
      <c r="M26" s="18">
        <v>-689</v>
      </c>
      <c r="N26" s="18">
        <v>-593</v>
      </c>
      <c r="O26" s="35">
        <v>-363</v>
      </c>
      <c r="P26" s="4"/>
      <c r="Q26" s="4"/>
      <c r="R26" s="4"/>
      <c r="S26" s="4"/>
      <c r="T26" s="4"/>
      <c r="U26" s="4"/>
      <c r="V26" s="5"/>
      <c r="W26" s="5"/>
      <c r="X26" s="15"/>
      <c r="Y26" s="15"/>
      <c r="Z26" s="15"/>
      <c r="AA26" s="16"/>
      <c r="AC26"/>
      <c r="AD26" s="2"/>
    </row>
    <row r="27" spans="1:30" ht="12.5" x14ac:dyDescent="0.25">
      <c r="I27" s="1">
        <v>23</v>
      </c>
      <c r="J27" s="43">
        <v>1</v>
      </c>
      <c r="K27" s="34">
        <v>-8407</v>
      </c>
      <c r="L27" s="18">
        <v>1976.7916399999999</v>
      </c>
      <c r="M27" s="18">
        <v>-962</v>
      </c>
      <c r="N27" s="18">
        <v>-945</v>
      </c>
      <c r="O27" s="35">
        <v>-426</v>
      </c>
      <c r="P27" s="4"/>
      <c r="Q27" s="4"/>
      <c r="R27" s="4"/>
      <c r="S27" s="4"/>
      <c r="T27" s="4"/>
      <c r="U27" s="4"/>
      <c r="V27" s="5"/>
      <c r="W27" s="5"/>
      <c r="X27" s="15"/>
      <c r="Y27" s="15"/>
      <c r="Z27" s="15"/>
      <c r="AA27" s="16"/>
      <c r="AC27"/>
      <c r="AD27" s="2"/>
    </row>
    <row r="28" spans="1:30" ht="12.5" x14ac:dyDescent="0.25">
      <c r="C28" s="9"/>
      <c r="D28" s="9"/>
      <c r="E28" s="9"/>
      <c r="F28" s="9"/>
      <c r="G28" s="9"/>
      <c r="H28" s="9"/>
      <c r="I28" s="1">
        <v>24</v>
      </c>
      <c r="J28" s="43">
        <v>1</v>
      </c>
      <c r="K28" s="34">
        <v>-8870</v>
      </c>
      <c r="L28" s="18">
        <v>1779.0004799999999</v>
      </c>
      <c r="M28" s="18">
        <v>-1530</v>
      </c>
      <c r="N28" s="18">
        <v>-1319</v>
      </c>
      <c r="O28" s="35">
        <v>-580</v>
      </c>
      <c r="P28" s="4"/>
      <c r="X28" s="15"/>
      <c r="Y28" s="15"/>
      <c r="Z28" s="15"/>
      <c r="AA28" s="16"/>
      <c r="AC28"/>
      <c r="AD28" s="2"/>
    </row>
    <row r="29" spans="1:30" ht="12.5" x14ac:dyDescent="0.25">
      <c r="I29" s="1">
        <v>25</v>
      </c>
      <c r="J29" s="43">
        <v>1</v>
      </c>
      <c r="K29" s="34">
        <v>-10010</v>
      </c>
      <c r="L29" s="18">
        <v>1575.35979</v>
      </c>
      <c r="M29" s="18">
        <v>-1766</v>
      </c>
      <c r="N29" s="18">
        <v>-1894</v>
      </c>
      <c r="O29" s="35">
        <v>-711</v>
      </c>
      <c r="P29" s="4"/>
      <c r="Q29" s="4"/>
      <c r="R29" s="4"/>
      <c r="S29" s="4"/>
      <c r="T29" s="4"/>
      <c r="U29" s="4"/>
      <c r="V29" s="5"/>
      <c r="W29" s="5"/>
      <c r="X29" s="15"/>
      <c r="Y29" s="15"/>
      <c r="Z29" s="15"/>
      <c r="AA29" s="16"/>
      <c r="AC29"/>
      <c r="AD29" s="2"/>
    </row>
    <row r="30" spans="1:30" ht="12.5" x14ac:dyDescent="0.25">
      <c r="A30" s="41"/>
      <c r="B30" s="41"/>
      <c r="I30" s="1">
        <v>26</v>
      </c>
      <c r="J30" s="43">
        <v>1</v>
      </c>
      <c r="K30" s="34">
        <v>-10451</v>
      </c>
      <c r="L30" s="18">
        <v>1439.8867</v>
      </c>
      <c r="M30" s="18">
        <v>-2102</v>
      </c>
      <c r="N30" s="18">
        <v>-2175</v>
      </c>
      <c r="O30" s="35">
        <v>-818</v>
      </c>
      <c r="P30" s="4"/>
      <c r="Q30" s="4"/>
      <c r="R30" s="4"/>
      <c r="S30" s="4"/>
      <c r="T30" s="4"/>
      <c r="U30" s="4"/>
      <c r="V30" s="5"/>
      <c r="W30" s="5"/>
      <c r="X30" s="15"/>
      <c r="Y30" s="15"/>
      <c r="Z30" s="15"/>
      <c r="AA30" s="16"/>
      <c r="AC30"/>
      <c r="AD30" s="2"/>
    </row>
    <row r="31" spans="1:30" ht="12.5" x14ac:dyDescent="0.25">
      <c r="A31" s="41"/>
      <c r="B31" s="41"/>
      <c r="I31" s="1">
        <v>27</v>
      </c>
      <c r="J31" s="43">
        <v>1</v>
      </c>
      <c r="K31" s="34">
        <v>-11585</v>
      </c>
      <c r="L31" s="18">
        <v>1083.81059</v>
      </c>
      <c r="M31" s="18">
        <v>-2515</v>
      </c>
      <c r="N31" s="18">
        <v>-2961</v>
      </c>
      <c r="O31" s="35">
        <v>-972</v>
      </c>
      <c r="P31" s="4"/>
      <c r="Q31" s="4"/>
      <c r="R31" s="4"/>
      <c r="S31" s="4"/>
      <c r="T31" s="4"/>
      <c r="U31" s="4"/>
      <c r="V31" s="5"/>
      <c r="W31" s="5"/>
      <c r="X31" s="15"/>
      <c r="Y31" s="15"/>
      <c r="Z31" s="15"/>
      <c r="AA31" s="16"/>
      <c r="AC31"/>
      <c r="AD31" s="2"/>
    </row>
    <row r="32" spans="1:30" ht="12.5" x14ac:dyDescent="0.25">
      <c r="A32" s="41"/>
      <c r="B32" s="41"/>
      <c r="I32" s="1">
        <v>28</v>
      </c>
      <c r="J32" s="43">
        <v>1</v>
      </c>
      <c r="K32" s="34">
        <v>-13005</v>
      </c>
      <c r="L32" s="18">
        <v>161.99984000000001</v>
      </c>
      <c r="M32" s="18">
        <v>-2799</v>
      </c>
      <c r="N32" s="18">
        <v>-3734</v>
      </c>
      <c r="O32" s="35">
        <v>-1254</v>
      </c>
      <c r="P32" s="4"/>
      <c r="Q32" s="4"/>
      <c r="R32" s="4"/>
      <c r="S32" s="4"/>
      <c r="T32" s="4"/>
      <c r="U32" s="4"/>
      <c r="V32" s="5"/>
      <c r="W32" s="5"/>
      <c r="X32" s="15"/>
      <c r="Y32" s="15"/>
      <c r="Z32" s="15"/>
      <c r="AA32" s="16"/>
      <c r="AC32"/>
      <c r="AD32" s="2"/>
    </row>
    <row r="33" spans="1:30" ht="12.5" x14ac:dyDescent="0.25">
      <c r="A33" s="41"/>
      <c r="B33" s="41"/>
      <c r="I33" s="1">
        <v>29</v>
      </c>
      <c r="J33" s="43">
        <v>1</v>
      </c>
      <c r="K33" s="34">
        <v>-20067</v>
      </c>
      <c r="L33" s="18">
        <v>-487.04387000000003</v>
      </c>
      <c r="M33" s="18">
        <v>-3161</v>
      </c>
      <c r="N33" s="18">
        <v>-4810</v>
      </c>
      <c r="O33" s="35">
        <v>-1473</v>
      </c>
      <c r="P33" s="4"/>
      <c r="Q33" s="4"/>
      <c r="R33" s="4"/>
      <c r="S33" s="4"/>
      <c r="T33" s="4"/>
      <c r="U33" s="4"/>
      <c r="V33" s="5"/>
      <c r="W33" s="5"/>
      <c r="X33" s="15"/>
      <c r="Y33" s="15"/>
      <c r="Z33" s="15"/>
      <c r="AA33" s="16"/>
      <c r="AC33"/>
      <c r="AD33" s="2"/>
    </row>
    <row r="34" spans="1:30" ht="12.5" x14ac:dyDescent="0.25">
      <c r="A34" s="41"/>
      <c r="B34" s="41"/>
      <c r="I34" s="1">
        <v>30</v>
      </c>
      <c r="J34" s="43">
        <v>1</v>
      </c>
      <c r="K34" s="34">
        <v>-37915</v>
      </c>
      <c r="L34" s="18">
        <v>-11820.57641</v>
      </c>
      <c r="M34" s="18">
        <v>-6313</v>
      </c>
      <c r="N34" s="18">
        <v>-9897</v>
      </c>
      <c r="O34" s="35">
        <v>-13605</v>
      </c>
      <c r="P34" s="4"/>
      <c r="Q34" s="4"/>
      <c r="R34" s="4"/>
      <c r="S34" s="4"/>
      <c r="T34" s="4"/>
      <c r="U34" s="4"/>
      <c r="V34" s="5"/>
      <c r="W34" s="5"/>
      <c r="X34" s="15"/>
      <c r="Y34" s="15"/>
      <c r="Z34" s="15"/>
      <c r="AA34" s="16"/>
      <c r="AC34"/>
      <c r="AD34" s="2"/>
    </row>
    <row r="35" spans="1:30" ht="12.5" x14ac:dyDescent="0.25">
      <c r="A35" s="41"/>
      <c r="B35" s="41"/>
      <c r="I35" s="1">
        <v>31</v>
      </c>
      <c r="J35" s="44">
        <v>1</v>
      </c>
      <c r="K35" s="36"/>
      <c r="L35" s="23"/>
      <c r="M35" s="23"/>
      <c r="N35" s="23"/>
      <c r="O35" s="37"/>
      <c r="P35" s="4"/>
      <c r="Q35" s="4"/>
      <c r="R35" s="4"/>
      <c r="S35" s="4"/>
      <c r="T35" s="4"/>
      <c r="U35" s="4"/>
      <c r="V35" s="5"/>
      <c r="W35" s="5"/>
      <c r="X35" s="15"/>
      <c r="Y35" s="15"/>
      <c r="Z35" s="15"/>
      <c r="AA35" s="16"/>
      <c r="AC35"/>
      <c r="AD35" s="2"/>
    </row>
    <row r="36" spans="1:30" ht="12.5" x14ac:dyDescent="0.25">
      <c r="A36" s="41"/>
      <c r="B36" s="41"/>
      <c r="I36" s="7"/>
      <c r="P36" s="7"/>
      <c r="Q36" s="7"/>
      <c r="R36" s="7"/>
      <c r="S36" s="7"/>
      <c r="T36" s="7"/>
      <c r="U36" s="7"/>
      <c r="V36" s="5"/>
      <c r="W36" s="5"/>
      <c r="X36" s="15"/>
      <c r="Y36" s="15"/>
      <c r="Z36" s="15"/>
      <c r="AA36" s="16"/>
      <c r="AC36"/>
      <c r="AD36" s="2"/>
    </row>
    <row r="37" spans="1:30" ht="12.5" x14ac:dyDescent="0.25">
      <c r="A37" s="41"/>
      <c r="B37" s="41"/>
      <c r="I37" s="7"/>
      <c r="P37" s="7"/>
      <c r="Q37" s="7"/>
      <c r="R37" s="7"/>
      <c r="S37" s="7"/>
      <c r="T37" s="7"/>
      <c r="U37" s="7"/>
      <c r="V37" s="5"/>
      <c r="W37" s="5"/>
      <c r="X37" s="15"/>
      <c r="Y37" s="15"/>
      <c r="Z37" s="15"/>
      <c r="AA37" s="16"/>
      <c r="AC37"/>
      <c r="AD37" s="2"/>
    </row>
    <row r="38" spans="1:30" ht="12.5" x14ac:dyDescent="0.25">
      <c r="A38" s="41"/>
      <c r="B38" s="41"/>
      <c r="I38" s="5"/>
      <c r="P38" s="5"/>
      <c r="Q38" s="5"/>
      <c r="R38" s="5"/>
      <c r="S38" s="5"/>
      <c r="T38" s="5"/>
      <c r="U38" s="5"/>
      <c r="V38" s="5"/>
      <c r="W38" s="5"/>
      <c r="X38" s="15"/>
      <c r="Y38" s="15"/>
      <c r="Z38" s="15"/>
      <c r="AA38" s="16"/>
      <c r="AC38"/>
      <c r="AD38" s="2"/>
    </row>
    <row r="39" spans="1:30" ht="12.5" x14ac:dyDescent="0.25">
      <c r="A39" s="41"/>
      <c r="B39" s="41"/>
      <c r="I39" s="10"/>
      <c r="P39" s="10"/>
      <c r="Q39" s="10"/>
      <c r="R39" s="10"/>
      <c r="S39" s="10"/>
      <c r="T39" s="10"/>
      <c r="U39" s="10"/>
      <c r="V39" s="5"/>
      <c r="W39" s="5"/>
      <c r="X39" s="15"/>
      <c r="Y39" s="15"/>
      <c r="Z39" s="15"/>
      <c r="AA39" s="16"/>
      <c r="AC39"/>
      <c r="AD39" s="2"/>
    </row>
    <row r="40" spans="1:30" ht="12.5" x14ac:dyDescent="0.25">
      <c r="A40" s="41"/>
      <c r="B40" s="41"/>
      <c r="I40" s="11"/>
      <c r="P40" s="11"/>
      <c r="Q40" s="11"/>
      <c r="R40" s="11"/>
      <c r="S40" s="11"/>
      <c r="T40" s="11"/>
      <c r="U40" s="11"/>
      <c r="V40" s="5"/>
      <c r="W40" s="5"/>
      <c r="X40" s="15"/>
      <c r="Y40" s="15"/>
      <c r="Z40" s="15"/>
      <c r="AA40" s="16"/>
      <c r="AC40"/>
      <c r="AD40" s="2"/>
    </row>
    <row r="41" spans="1:30" ht="12.5" x14ac:dyDescent="0.25">
      <c r="A41" s="41"/>
      <c r="B41" s="41"/>
      <c r="I41" s="11"/>
      <c r="P41" s="11"/>
      <c r="Q41" s="11"/>
      <c r="R41" s="11"/>
      <c r="S41" s="11"/>
      <c r="T41" s="11"/>
      <c r="U41" s="11"/>
      <c r="V41" s="5"/>
      <c r="W41" s="5"/>
      <c r="X41" s="15"/>
      <c r="Y41" s="15"/>
      <c r="Z41" s="15"/>
      <c r="AA41" s="16"/>
      <c r="AC41"/>
      <c r="AD41" s="2"/>
    </row>
    <row r="42" spans="1:30" ht="12.5" x14ac:dyDescent="0.25">
      <c r="A42" s="41"/>
      <c r="B42" s="41"/>
      <c r="I42" s="11"/>
      <c r="P42" s="11"/>
      <c r="Q42" s="11"/>
      <c r="R42" s="11"/>
      <c r="S42" s="11"/>
      <c r="T42" s="11"/>
      <c r="U42" s="11"/>
      <c r="V42" s="5"/>
      <c r="W42" s="5"/>
      <c r="X42" s="15"/>
      <c r="Y42" s="15"/>
      <c r="Z42" s="15"/>
      <c r="AA42" s="16"/>
      <c r="AC42"/>
      <c r="AD42" s="2"/>
    </row>
    <row r="43" spans="1:30" ht="12.5" x14ac:dyDescent="0.25">
      <c r="I43" s="11"/>
      <c r="P43" s="11"/>
      <c r="Q43" s="11"/>
      <c r="R43" s="11"/>
      <c r="S43" s="11"/>
      <c r="T43" s="11"/>
      <c r="U43" s="11"/>
      <c r="V43" s="5"/>
      <c r="W43" s="5"/>
      <c r="X43" s="15"/>
      <c r="Y43" s="15"/>
      <c r="Z43" s="15"/>
      <c r="AA43" s="16"/>
      <c r="AC43"/>
      <c r="AD43" s="2"/>
    </row>
    <row r="44" spans="1:30" ht="12.5" x14ac:dyDescent="0.25">
      <c r="I44" s="11"/>
      <c r="P44" s="11"/>
      <c r="Q44" s="11"/>
      <c r="R44" s="11"/>
      <c r="S44" s="11"/>
      <c r="T44" s="11"/>
      <c r="U44" s="11"/>
      <c r="V44" s="5"/>
      <c r="W44" s="5"/>
      <c r="X44" s="15"/>
      <c r="Y44" s="15"/>
      <c r="Z44" s="15"/>
      <c r="AA44" s="16"/>
      <c r="AC44"/>
      <c r="AD44" s="2"/>
    </row>
    <row r="45" spans="1:30" ht="12.5" x14ac:dyDescent="0.25">
      <c r="I45" s="11"/>
      <c r="P45" s="11"/>
      <c r="Q45" s="11"/>
      <c r="R45" s="11"/>
      <c r="S45" s="11"/>
      <c r="T45" s="11"/>
      <c r="U45" s="11"/>
      <c r="V45" s="5"/>
      <c r="W45" s="5"/>
      <c r="X45" s="15"/>
      <c r="Y45" s="15"/>
      <c r="Z45" s="15"/>
      <c r="AA45" s="16"/>
      <c r="AC45"/>
      <c r="AD45" s="2"/>
    </row>
    <row r="46" spans="1:30" ht="12.5" x14ac:dyDescent="0.25">
      <c r="I46" s="11"/>
      <c r="P46" s="11"/>
      <c r="Q46" s="11"/>
      <c r="R46" s="11"/>
      <c r="S46" s="11"/>
      <c r="T46" s="11"/>
      <c r="U46" s="11"/>
      <c r="V46" s="5"/>
      <c r="W46" s="5"/>
      <c r="X46" s="15"/>
      <c r="Y46" s="15"/>
      <c r="Z46" s="15"/>
      <c r="AA46" s="16"/>
      <c r="AC46"/>
      <c r="AD46" s="2"/>
    </row>
    <row r="47" spans="1:30" ht="12.5" x14ac:dyDescent="0.25">
      <c r="I47" s="11"/>
      <c r="P47" s="11"/>
      <c r="Q47" s="11"/>
      <c r="R47" s="11"/>
      <c r="S47" s="11"/>
      <c r="T47" s="11"/>
      <c r="U47" s="11"/>
      <c r="V47" s="5"/>
      <c r="W47" s="5"/>
      <c r="X47" s="15"/>
      <c r="Y47" s="15"/>
      <c r="Z47" s="15"/>
      <c r="AA47" s="16"/>
      <c r="AC47"/>
      <c r="AD47" s="2"/>
    </row>
    <row r="48" spans="1: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60374B-0EC7-454F-A3EE-8E4ED2B8DFBB}">
  <ds:schemaRefs>
    <ds:schemaRef ds:uri="http://schemas.microsoft.com/office/2006/metadata/properties"/>
    <ds:schemaRef ds:uri="http://purl.org/dc/terms/"/>
    <ds:schemaRef ds:uri="e06d6100-095f-438e-9ab4-ec985388c483"/>
    <ds:schemaRef ds:uri="http://schemas.microsoft.com/office/2006/documentManagement/types"/>
    <ds:schemaRef ds:uri="http://schemas.microsoft.com/office/infopath/2007/PartnerControls"/>
    <ds:schemaRef ds:uri="c2d3ddbd-1907-4f48-8693-0f26089e1585"/>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19006E3-DD10-4463-B0B4-5AFC927126C4}">
  <ds:schemaRefs>
    <ds:schemaRef ds:uri="http://schemas.microsoft.com/office/2006/metadata/customXsn"/>
  </ds:schemaRefs>
</ds:datastoreItem>
</file>

<file path=customXml/itemProps4.xml><?xml version="1.0" encoding="utf-8"?>
<ds:datastoreItem xmlns:ds="http://schemas.openxmlformats.org/officeDocument/2006/customXml" ds:itemID="{7548E436-861F-4992-8E1D-ACC7434053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Sep 23 Published MOS estimates</vt:lpstr>
      <vt:lpstr>Oct 23 Published MOS estimates</vt:lpstr>
      <vt:lpstr>Nov 23 Published MOS estimates</vt:lpstr>
    </vt:vector>
  </TitlesOfParts>
  <Company>VENCorp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creator>cdiep</dc:creator>
  <dc:description>1.0</dc:description>
  <cp:lastModifiedBy>Bernadette Velarde</cp:lastModifiedBy>
  <cp:lastPrinted>2010-01-18T07:10:20Z</cp:lastPrinted>
  <dcterms:created xsi:type="dcterms:W3CDTF">2010-01-06T00:04:41Z</dcterms:created>
  <dcterms:modified xsi:type="dcterms:W3CDTF">2023-03-03T02:27:34Z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ies>
</file>