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18/March to May 2018/"/>
    </mc:Choice>
  </mc:AlternateContent>
  <bookViews>
    <workbookView xWindow="120" yWindow="180" windowWidth="6036" windowHeight="5148"/>
  </bookViews>
  <sheets>
    <sheet name="MAR 18 Published MOS estimates" sheetId="4" r:id="rId1"/>
    <sheet name="APR 18 Published MOS estimates" sheetId="8" r:id="rId2"/>
    <sheet name="MAY 18 Published MOS estimates" sheetId="6" r:id="rId3"/>
  </sheets>
  <calcPr calcId="152511"/>
</workbook>
</file>

<file path=xl/calcChain.xml><?xml version="1.0" encoding="utf-8"?>
<calcChain xmlns="http://schemas.openxmlformats.org/spreadsheetml/2006/main">
  <c r="D24" i="6" l="1"/>
  <c r="D25" i="6" s="1"/>
  <c r="E24" i="8" l="1"/>
  <c r="D5" i="4"/>
  <c r="E5" i="4"/>
  <c r="F5" i="4"/>
  <c r="G5" i="4"/>
  <c r="H5" i="4"/>
  <c r="D6" i="4"/>
  <c r="E6" i="4"/>
  <c r="F6" i="4"/>
  <c r="G6" i="4"/>
  <c r="H6" i="4"/>
  <c r="D24" i="8" l="1"/>
  <c r="E24" i="6"/>
  <c r="F24" i="6"/>
  <c r="G24" i="6"/>
  <c r="H24" i="6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6" i="8"/>
  <c r="G6" i="8"/>
  <c r="F6" i="8"/>
  <c r="E6" i="8"/>
  <c r="D6" i="8"/>
  <c r="H5" i="8"/>
  <c r="G5" i="8"/>
  <c r="F5" i="8"/>
  <c r="E5" i="8"/>
  <c r="D5" i="8"/>
  <c r="H25" i="6" l="1"/>
  <c r="G25" i="6"/>
  <c r="F25" i="6"/>
  <c r="E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<sst xmlns="http://schemas.openxmlformats.org/spreadsheetml/2006/main" count="96" uniqueCount="25">
  <si>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</si>
  <si>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</si>
  <si>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</si>
  <si>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</si>
  <si>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</si>
  <si>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</si>
  <si>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</si>
  <si>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</si>
  <si>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</si>
  <si>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</si>
  <si>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</si>
  <si>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</si>
  <si>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</si>
  <si>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</si>
  <si>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</si>
  <si>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</si>
  <si>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</si>
  <si>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</si>
  <si>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</si>
  <si>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</si>
  <si>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</si>
  <si>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</si>
  <si>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March 2018</t>
  </si>
  <si>
    <t>MOS Period: April 2018</t>
  </si>
  <si>
    <t>MOS Period: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</si>
</sst>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'MAR 18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estimates'!$D$19:$H$19</c:f>
              <c:numCache>
                <c:formatCode>#,##0</c:formatCode>
                <c:ptCount val="5"/>
                <c:pt idx="0">
                  <c:v>-7498.5</c:v>
                </c:pt>
                <c:pt idx="1">
                  <c:v>-923.19681500000002</c:v>
                </c:pt>
                <c:pt idx="2">
                  <c:v>-1845.5</c:v>
                </c:pt>
                <c:pt idx="3">
                  <c:v>-150.5</c:v>
                </c:pt>
                <c:pt idx="4">
                  <c:v>-1187.5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 18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estimates'!$D$20:$H$20</c:f>
              <c:numCache>
                <c:formatCode>#,##0</c:formatCode>
                <c:ptCount val="5"/>
                <c:pt idx="0">
                  <c:v>-13067.5</c:v>
                </c:pt>
                <c:pt idx="1">
                  <c:v>-2237.6610599999999</c:v>
                </c:pt>
                <c:pt idx="2">
                  <c:v>-3603.5</c:v>
                </c:pt>
                <c:pt idx="3">
                  <c:v>-4115.5</c:v>
                </c:pt>
                <c:pt idx="4">
                  <c:v>-3795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 18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estimates'!$D$21:$H$21</c:f>
              <c:numCache>
                <c:formatCode>#,##0</c:formatCode>
                <c:ptCount val="5"/>
                <c:pt idx="0">
                  <c:v>-24415</c:v>
                </c:pt>
                <c:pt idx="1">
                  <c:v>-16359.64639</c:v>
                </c:pt>
                <c:pt idx="2">
                  <c:v>-7184</c:v>
                </c:pt>
                <c:pt idx="3">
                  <c:v>-9977</c:v>
                </c:pt>
                <c:pt idx="4">
                  <c:v>-14952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 18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estimates'!$D$22:$H$22</c:f>
              <c:numCache>
                <c:formatCode>#,##0</c:formatCode>
                <c:ptCount val="5"/>
                <c:pt idx="0">
                  <c:v>-2251.9032258064517</c:v>
                </c:pt>
                <c:pt idx="1">
                  <c:v>-149.00768225806448</c:v>
                </c:pt>
                <c:pt idx="2">
                  <c:v>57.096774193548384</c:v>
                </c:pt>
                <c:pt idx="3">
                  <c:v>-672.61290322580646</c:v>
                </c:pt>
                <c:pt idx="4">
                  <c:v>199.80645161290323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'MAR 18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estimates'!$D$26:$H$26</c:f>
              <c:numCache>
                <c:formatCode>#,##0</c:formatCode>
                <c:ptCount val="5"/>
                <c:pt idx="0">
                  <c:v>-2637</c:v>
                </c:pt>
                <c:pt idx="1">
                  <c:v>1.171E-2</c:v>
                </c:pt>
                <c:pt idx="2">
                  <c:v>-414</c:v>
                </c:pt>
                <c:pt idx="3">
                  <c:v>32</c:v>
                </c:pt>
                <c:pt idx="4">
                  <c:v>664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'MAR 18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estimates'!$D$15:$H$15</c:f>
              <c:numCache>
                <c:formatCode>#,##0</c:formatCode>
                <c:ptCount val="5"/>
                <c:pt idx="0">
                  <c:v>18174</c:v>
                </c:pt>
                <c:pt idx="1">
                  <c:v>7509.99964</c:v>
                </c:pt>
                <c:pt idx="2">
                  <c:v>11641</c:v>
                </c:pt>
                <c:pt idx="3">
                  <c:v>1170</c:v>
                </c:pt>
                <c:pt idx="4">
                  <c:v>8299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'MAR 18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estimates'!$D$16:$H$16</c:f>
              <c:numCache>
                <c:formatCode>#,##0</c:formatCode>
                <c:ptCount val="5"/>
                <c:pt idx="0">
                  <c:v>11229</c:v>
                </c:pt>
                <c:pt idx="1">
                  <c:v>2556.49982</c:v>
                </c:pt>
                <c:pt idx="2">
                  <c:v>4922.5</c:v>
                </c:pt>
                <c:pt idx="3">
                  <c:v>107.5</c:v>
                </c:pt>
                <c:pt idx="4">
                  <c:v>4418.5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'MAR 18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18 Published MOS estimates'!$D$17:$H$17</c:f>
              <c:numCache>
                <c:formatCode>#,##0</c:formatCode>
                <c:ptCount val="5"/>
                <c:pt idx="0">
                  <c:v>2253</c:v>
                </c:pt>
                <c:pt idx="1">
                  <c:v>1449.55576</c:v>
                </c:pt>
                <c:pt idx="2">
                  <c:v>1304.5</c:v>
                </c:pt>
                <c:pt idx="3">
                  <c:v>70</c:v>
                </c:pt>
                <c:pt idx="4">
                  <c:v>2247.5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20782280"/>
        <c:axId val="740214152"/>
      </c:lineChart>
      <c:catAx>
        <c:axId val="52078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21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2141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782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'MAR 18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'MAR 18 Published MOS estimates'!$K$5:$K$35</c:f>
              <c:numCache>
                <c:formatCode>#,##0</c:formatCode>
                <c:ptCount val="31"/>
                <c:pt idx="0">
                  <c:v>18174</c:v>
                </c:pt>
                <c:pt idx="1">
                  <c:v>12556</c:v>
                </c:pt>
                <c:pt idx="2">
                  <c:v>9902</c:v>
                </c:pt>
                <c:pt idx="3">
                  <c:v>7326</c:v>
                </c:pt>
                <c:pt idx="4">
                  <c:v>6537</c:v>
                </c:pt>
                <c:pt idx="5">
                  <c:v>4865</c:v>
                </c:pt>
                <c:pt idx="6">
                  <c:v>3699</c:v>
                </c:pt>
                <c:pt idx="7">
                  <c:v>2594</c:v>
                </c:pt>
                <c:pt idx="8">
                  <c:v>1912</c:v>
                </c:pt>
                <c:pt idx="9">
                  <c:v>1447</c:v>
                </c:pt>
                <c:pt idx="10">
                  <c:v>923</c:v>
                </c:pt>
                <c:pt idx="11">
                  <c:v>304</c:v>
                </c:pt>
                <c:pt idx="12">
                  <c:v>-363</c:v>
                </c:pt>
                <c:pt idx="13">
                  <c:v>-1508</c:v>
                </c:pt>
                <c:pt idx="14">
                  <c:v>-2128</c:v>
                </c:pt>
                <c:pt idx="15">
                  <c:v>-2637</c:v>
                </c:pt>
                <c:pt idx="16">
                  <c:v>-3307</c:v>
                </c:pt>
                <c:pt idx="17">
                  <c:v>-4153</c:v>
                </c:pt>
                <c:pt idx="18">
                  <c:v>-4629</c:v>
                </c:pt>
                <c:pt idx="19">
                  <c:v>-5091</c:v>
                </c:pt>
                <c:pt idx="20">
                  <c:v>-5918</c:v>
                </c:pt>
                <c:pt idx="21">
                  <c:v>-6541</c:v>
                </c:pt>
                <c:pt idx="22">
                  <c:v>-7143</c:v>
                </c:pt>
                <c:pt idx="23">
                  <c:v>-7854</c:v>
                </c:pt>
                <c:pt idx="24">
                  <c:v>-8494</c:v>
                </c:pt>
                <c:pt idx="25">
                  <c:v>-8932</c:v>
                </c:pt>
                <c:pt idx="26">
                  <c:v>-9872</c:v>
                </c:pt>
                <c:pt idx="27">
                  <c:v>-10928</c:v>
                </c:pt>
                <c:pt idx="28">
                  <c:v>-12482</c:v>
                </c:pt>
                <c:pt idx="29">
                  <c:v>-13653</c:v>
                </c:pt>
                <c:pt idx="30">
                  <c:v>-24415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'MAR 18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'MAR 18 Published MOS estimates'!$L$5:$L$35</c:f>
              <c:numCache>
                <c:formatCode>#,##0</c:formatCode>
                <c:ptCount val="31"/>
                <c:pt idx="0">
                  <c:v>7509.99964</c:v>
                </c:pt>
                <c:pt idx="1">
                  <c:v>2727.9998599999999</c:v>
                </c:pt>
                <c:pt idx="2">
                  <c:v>2384.9997800000001</c:v>
                </c:pt>
                <c:pt idx="3">
                  <c:v>2162.0000599999998</c:v>
                </c:pt>
                <c:pt idx="4">
                  <c:v>1941.08835</c:v>
                </c:pt>
                <c:pt idx="5">
                  <c:v>1776.6587</c:v>
                </c:pt>
                <c:pt idx="6">
                  <c:v>1638.1572699999999</c:v>
                </c:pt>
                <c:pt idx="7">
                  <c:v>1561.11232</c:v>
                </c:pt>
                <c:pt idx="8">
                  <c:v>1337.9992</c:v>
                </c:pt>
                <c:pt idx="9">
                  <c:v>1105.0848800000001</c:v>
                </c:pt>
                <c:pt idx="10">
                  <c:v>824.99995999999999</c:v>
                </c:pt>
                <c:pt idx="11">
                  <c:v>716.27007000000003</c:v>
                </c:pt>
                <c:pt idx="12">
                  <c:v>516.64282000000003</c:v>
                </c:pt>
                <c:pt idx="13">
                  <c:v>420.98045000000002</c:v>
                </c:pt>
                <c:pt idx="14">
                  <c:v>165.68948</c:v>
                </c:pt>
                <c:pt idx="15">
                  <c:v>1.171E-2</c:v>
                </c:pt>
                <c:pt idx="16">
                  <c:v>-124.99021999999999</c:v>
                </c:pt>
                <c:pt idx="17">
                  <c:v>-327.13869</c:v>
                </c:pt>
                <c:pt idx="18">
                  <c:v>-460.81617</c:v>
                </c:pt>
                <c:pt idx="19">
                  <c:v>-579.94623999999999</c:v>
                </c:pt>
                <c:pt idx="20">
                  <c:v>-656.69336999999996</c:v>
                </c:pt>
                <c:pt idx="21">
                  <c:v>-753.33555999999999</c:v>
                </c:pt>
                <c:pt idx="22">
                  <c:v>-847.52448000000004</c:v>
                </c:pt>
                <c:pt idx="23">
                  <c:v>-998.86914999999999</c:v>
                </c:pt>
                <c:pt idx="24">
                  <c:v>-1103.16256</c:v>
                </c:pt>
                <c:pt idx="25">
                  <c:v>-1256.44532</c:v>
                </c:pt>
                <c:pt idx="26">
                  <c:v>-1553.4619</c:v>
                </c:pt>
                <c:pt idx="27">
                  <c:v>-1911.58053</c:v>
                </c:pt>
                <c:pt idx="28">
                  <c:v>-2035.47838</c:v>
                </c:pt>
                <c:pt idx="29">
                  <c:v>-2439.8437399999998</c:v>
                </c:pt>
                <c:pt idx="30">
                  <c:v>-16359.64639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'MAR 18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'MAR 18 Published MOS estimates'!$M$5:$M$35</c:f>
              <c:numCache>
                <c:formatCode>#,##0</c:formatCode>
                <c:ptCount val="31"/>
                <c:pt idx="0">
                  <c:v>11641</c:v>
                </c:pt>
                <c:pt idx="1">
                  <c:v>5445</c:v>
                </c:pt>
                <c:pt idx="2">
                  <c:v>4400</c:v>
                </c:pt>
                <c:pt idx="3">
                  <c:v>3306</c:v>
                </c:pt>
                <c:pt idx="4">
                  <c:v>2893</c:v>
                </c:pt>
                <c:pt idx="5">
                  <c:v>2285</c:v>
                </c:pt>
                <c:pt idx="6">
                  <c:v>1547</c:v>
                </c:pt>
                <c:pt idx="7">
                  <c:v>1406</c:v>
                </c:pt>
                <c:pt idx="8">
                  <c:v>1203</c:v>
                </c:pt>
                <c:pt idx="9">
                  <c:v>1046</c:v>
                </c:pt>
                <c:pt idx="10">
                  <c:v>875</c:v>
                </c:pt>
                <c:pt idx="11">
                  <c:v>716</c:v>
                </c:pt>
                <c:pt idx="12">
                  <c:v>491</c:v>
                </c:pt>
                <c:pt idx="13">
                  <c:v>165</c:v>
                </c:pt>
                <c:pt idx="14">
                  <c:v>-105</c:v>
                </c:pt>
                <c:pt idx="15">
                  <c:v>-414</c:v>
                </c:pt>
                <c:pt idx="16">
                  <c:v>-551</c:v>
                </c:pt>
                <c:pt idx="17">
                  <c:v>-789</c:v>
                </c:pt>
                <c:pt idx="18">
                  <c:v>-1111</c:v>
                </c:pt>
                <c:pt idx="19">
                  <c:v>-1288</c:v>
                </c:pt>
                <c:pt idx="20">
                  <c:v>-1429</c:v>
                </c:pt>
                <c:pt idx="21">
                  <c:v>-1506</c:v>
                </c:pt>
                <c:pt idx="22">
                  <c:v>-1767</c:v>
                </c:pt>
                <c:pt idx="23">
                  <c:v>-1924</c:v>
                </c:pt>
                <c:pt idx="24">
                  <c:v>-2068</c:v>
                </c:pt>
                <c:pt idx="25">
                  <c:v>-2474</c:v>
                </c:pt>
                <c:pt idx="26">
                  <c:v>-2748</c:v>
                </c:pt>
                <c:pt idx="27">
                  <c:v>-3084</c:v>
                </c:pt>
                <c:pt idx="28">
                  <c:v>-3208</c:v>
                </c:pt>
                <c:pt idx="29">
                  <c:v>-3999</c:v>
                </c:pt>
                <c:pt idx="30">
                  <c:v>-7184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'MAR 18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'MAR 18 Published MOS estimates'!$N$5:$N$35</c:f>
              <c:numCache>
                <c:formatCode>#,##0</c:formatCode>
                <c:ptCount val="31"/>
                <c:pt idx="0">
                  <c:v>1170</c:v>
                </c:pt>
                <c:pt idx="1">
                  <c:v>116</c:v>
                </c:pt>
                <c:pt idx="2">
                  <c:v>99</c:v>
                </c:pt>
                <c:pt idx="3">
                  <c:v>93</c:v>
                </c:pt>
                <c:pt idx="4">
                  <c:v>90</c:v>
                </c:pt>
                <c:pt idx="5">
                  <c:v>78</c:v>
                </c:pt>
                <c:pt idx="6">
                  <c:v>75</c:v>
                </c:pt>
                <c:pt idx="7">
                  <c:v>72</c:v>
                </c:pt>
                <c:pt idx="8">
                  <c:v>68</c:v>
                </c:pt>
                <c:pt idx="9">
                  <c:v>64</c:v>
                </c:pt>
                <c:pt idx="10">
                  <c:v>57</c:v>
                </c:pt>
                <c:pt idx="11">
                  <c:v>52</c:v>
                </c:pt>
                <c:pt idx="12">
                  <c:v>46</c:v>
                </c:pt>
                <c:pt idx="13">
                  <c:v>38</c:v>
                </c:pt>
                <c:pt idx="14">
                  <c:v>35</c:v>
                </c:pt>
                <c:pt idx="15">
                  <c:v>32</c:v>
                </c:pt>
                <c:pt idx="16">
                  <c:v>28</c:v>
                </c:pt>
                <c:pt idx="17">
                  <c:v>20</c:v>
                </c:pt>
                <c:pt idx="18">
                  <c:v>15</c:v>
                </c:pt>
                <c:pt idx="19">
                  <c:v>8</c:v>
                </c:pt>
                <c:pt idx="20">
                  <c:v>-2</c:v>
                </c:pt>
                <c:pt idx="21">
                  <c:v>-39</c:v>
                </c:pt>
                <c:pt idx="22">
                  <c:v>-125</c:v>
                </c:pt>
                <c:pt idx="23">
                  <c:v>-176</c:v>
                </c:pt>
                <c:pt idx="24">
                  <c:v>-294</c:v>
                </c:pt>
                <c:pt idx="25">
                  <c:v>-403</c:v>
                </c:pt>
                <c:pt idx="26">
                  <c:v>-1290</c:v>
                </c:pt>
                <c:pt idx="27">
                  <c:v>-2570</c:v>
                </c:pt>
                <c:pt idx="28">
                  <c:v>-2955</c:v>
                </c:pt>
                <c:pt idx="29">
                  <c:v>-5276</c:v>
                </c:pt>
                <c:pt idx="30">
                  <c:v>-9977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'MAR 18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'MAR 18 Published MOS estimates'!$O$5:$O$35</c:f>
              <c:numCache>
                <c:formatCode>#,##0</c:formatCode>
                <c:ptCount val="31"/>
                <c:pt idx="0">
                  <c:v>8299</c:v>
                </c:pt>
                <c:pt idx="1">
                  <c:v>4639</c:v>
                </c:pt>
                <c:pt idx="2">
                  <c:v>4198</c:v>
                </c:pt>
                <c:pt idx="3">
                  <c:v>3489</c:v>
                </c:pt>
                <c:pt idx="4">
                  <c:v>3049</c:v>
                </c:pt>
                <c:pt idx="5">
                  <c:v>2692</c:v>
                </c:pt>
                <c:pt idx="6">
                  <c:v>2458</c:v>
                </c:pt>
                <c:pt idx="7">
                  <c:v>2309</c:v>
                </c:pt>
                <c:pt idx="8">
                  <c:v>2186</c:v>
                </c:pt>
                <c:pt idx="9">
                  <c:v>1907</c:v>
                </c:pt>
                <c:pt idx="10">
                  <c:v>1694</c:v>
                </c:pt>
                <c:pt idx="11">
                  <c:v>1530</c:v>
                </c:pt>
                <c:pt idx="12">
                  <c:v>1161</c:v>
                </c:pt>
                <c:pt idx="13">
                  <c:v>991</c:v>
                </c:pt>
                <c:pt idx="14">
                  <c:v>878</c:v>
                </c:pt>
                <c:pt idx="15">
                  <c:v>664</c:v>
                </c:pt>
                <c:pt idx="16">
                  <c:v>107</c:v>
                </c:pt>
                <c:pt idx="17">
                  <c:v>-119</c:v>
                </c:pt>
                <c:pt idx="18">
                  <c:v>-302</c:v>
                </c:pt>
                <c:pt idx="19">
                  <c:v>-408</c:v>
                </c:pt>
                <c:pt idx="20">
                  <c:v>-663</c:v>
                </c:pt>
                <c:pt idx="21">
                  <c:v>-834</c:v>
                </c:pt>
                <c:pt idx="22">
                  <c:v>-1049</c:v>
                </c:pt>
                <c:pt idx="23">
                  <c:v>-1326</c:v>
                </c:pt>
                <c:pt idx="24">
                  <c:v>-1686</c:v>
                </c:pt>
                <c:pt idx="25">
                  <c:v>-1895</c:v>
                </c:pt>
                <c:pt idx="26">
                  <c:v>-2396</c:v>
                </c:pt>
                <c:pt idx="27">
                  <c:v>-2837</c:v>
                </c:pt>
                <c:pt idx="28">
                  <c:v>-3203</c:v>
                </c:pt>
                <c:pt idx="29">
                  <c:v>-4387</c:v>
                </c:pt>
                <c:pt idx="30">
                  <c:v>-14952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71768"/>
        <c:axId val="176372160"/>
      </c:lineChart>
      <c:catAx>
        <c:axId val="17637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37216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63721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371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'APR 18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estimates'!$D$19:$H$19</c:f>
              <c:numCache>
                <c:formatCode>#,##0</c:formatCode>
                <c:ptCount val="5"/>
                <c:pt idx="0">
                  <c:v>-6105.25</c:v>
                </c:pt>
                <c:pt idx="1">
                  <c:v>-1166.9370450000001</c:v>
                </c:pt>
                <c:pt idx="2">
                  <c:v>-3407.25</c:v>
                </c:pt>
                <c:pt idx="3">
                  <c:v>13</c:v>
                </c:pt>
                <c:pt idx="4">
                  <c:v>-1325.75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'APR 18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estimates'!$D$20:$H$20</c:f>
              <c:numCache>
                <c:formatCode>#,##0</c:formatCode>
                <c:ptCount val="5"/>
                <c:pt idx="0">
                  <c:v>-12681.699999999999</c:v>
                </c:pt>
                <c:pt idx="1">
                  <c:v>-3996.4241889999998</c:v>
                </c:pt>
                <c:pt idx="2">
                  <c:v>-6344</c:v>
                </c:pt>
                <c:pt idx="3">
                  <c:v>-4217.7999999999993</c:v>
                </c:pt>
                <c:pt idx="4">
                  <c:v>-3891.7999999999997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'APR 18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estimates'!$D$21:$H$21</c:f>
              <c:numCache>
                <c:formatCode>#,##0</c:formatCode>
                <c:ptCount val="5"/>
                <c:pt idx="0">
                  <c:v>-19779</c:v>
                </c:pt>
                <c:pt idx="1">
                  <c:v>-8174.00072</c:v>
                </c:pt>
                <c:pt idx="2">
                  <c:v>-11025</c:v>
                </c:pt>
                <c:pt idx="3">
                  <c:v>-10688</c:v>
                </c:pt>
                <c:pt idx="4">
                  <c:v>-8821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'APR 18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estimates'!$D$22:$H$22</c:f>
              <c:numCache>
                <c:formatCode>#,##0</c:formatCode>
                <c:ptCount val="5"/>
                <c:pt idx="0">
                  <c:v>-1137.6666666666667</c:v>
                </c:pt>
                <c:pt idx="1">
                  <c:v>-323.68228066666671</c:v>
                </c:pt>
                <c:pt idx="2">
                  <c:v>-705</c:v>
                </c:pt>
                <c:pt idx="3">
                  <c:v>-667.93333333333328</c:v>
                </c:pt>
                <c:pt idx="4">
                  <c:v>305.56666666666666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'APR 18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estimates'!$D$26:$H$26</c:f>
              <c:numCache>
                <c:formatCode>#,##0</c:formatCode>
                <c:ptCount val="5"/>
                <c:pt idx="0">
                  <c:v>-1301</c:v>
                </c:pt>
                <c:pt idx="1">
                  <c:v>-52.628219999999999</c:v>
                </c:pt>
                <c:pt idx="2">
                  <c:v>-595</c:v>
                </c:pt>
                <c:pt idx="3">
                  <c:v>53.5</c:v>
                </c:pt>
                <c:pt idx="4">
                  <c:v>391.5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'APR 18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estimates'!$D$15:$H$15</c:f>
              <c:numCache>
                <c:formatCode>#,##0</c:formatCode>
                <c:ptCount val="5"/>
                <c:pt idx="0">
                  <c:v>20462</c:v>
                </c:pt>
                <c:pt idx="1">
                  <c:v>4020.0003499999998</c:v>
                </c:pt>
                <c:pt idx="2">
                  <c:v>10439</c:v>
                </c:pt>
                <c:pt idx="3">
                  <c:v>454</c:v>
                </c:pt>
                <c:pt idx="4">
                  <c:v>8778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'APR 18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estimates'!$D$16:$H$16</c:f>
              <c:numCache>
                <c:formatCode>#,##0</c:formatCode>
                <c:ptCount val="5"/>
                <c:pt idx="0">
                  <c:v>10729.299999999996</c:v>
                </c:pt>
                <c:pt idx="1">
                  <c:v>3147.0661889999988</c:v>
                </c:pt>
                <c:pt idx="2">
                  <c:v>5736.7499999999955</c:v>
                </c:pt>
                <c:pt idx="3">
                  <c:v>113.14999999999996</c:v>
                </c:pt>
                <c:pt idx="4">
                  <c:v>4248.2999999999984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'APR 18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18 Published MOS estimates'!$D$17:$H$17</c:f>
              <c:numCache>
                <c:formatCode>#,##0</c:formatCode>
                <c:ptCount val="5"/>
                <c:pt idx="0">
                  <c:v>3002</c:v>
                </c:pt>
                <c:pt idx="1">
                  <c:v>887.24448499999994</c:v>
                </c:pt>
                <c:pt idx="2">
                  <c:v>1174.25</c:v>
                </c:pt>
                <c:pt idx="3">
                  <c:v>89</c:v>
                </c:pt>
                <c:pt idx="4">
                  <c:v>2287.5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20941968"/>
        <c:axId val="514574960"/>
      </c:lineChart>
      <c:catAx>
        <c:axId val="52094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57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749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94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'APR 18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'APR 18 Published MOS estimates'!$K$5:$K$35</c:f>
              <c:numCache>
                <c:formatCode>#,##0</c:formatCode>
                <c:ptCount val="31"/>
                <c:pt idx="0">
                  <c:v>20462</c:v>
                </c:pt>
                <c:pt idx="1">
                  <c:v>11416</c:v>
                </c:pt>
                <c:pt idx="2">
                  <c:v>9890</c:v>
                </c:pt>
                <c:pt idx="3">
                  <c:v>8141</c:v>
                </c:pt>
                <c:pt idx="4">
                  <c:v>7313</c:v>
                </c:pt>
                <c:pt idx="5">
                  <c:v>5341</c:v>
                </c:pt>
                <c:pt idx="6">
                  <c:v>4394</c:v>
                </c:pt>
                <c:pt idx="7">
                  <c:v>3108</c:v>
                </c:pt>
                <c:pt idx="8">
                  <c:v>2684</c:v>
                </c:pt>
                <c:pt idx="9">
                  <c:v>2160</c:v>
                </c:pt>
                <c:pt idx="10">
                  <c:v>1314</c:v>
                </c:pt>
                <c:pt idx="11">
                  <c:v>277</c:v>
                </c:pt>
                <c:pt idx="12">
                  <c:v>86</c:v>
                </c:pt>
                <c:pt idx="13">
                  <c:v>-357</c:v>
                </c:pt>
                <c:pt idx="14">
                  <c:v>-848</c:v>
                </c:pt>
                <c:pt idx="15">
                  <c:v>-1754</c:v>
                </c:pt>
                <c:pt idx="16">
                  <c:v>-2460</c:v>
                </c:pt>
                <c:pt idx="17">
                  <c:v>-3120</c:v>
                </c:pt>
                <c:pt idx="18">
                  <c:v>-3813</c:v>
                </c:pt>
                <c:pt idx="19">
                  <c:v>-4271</c:v>
                </c:pt>
                <c:pt idx="20">
                  <c:v>-4530</c:v>
                </c:pt>
                <c:pt idx="21">
                  <c:v>-5758</c:v>
                </c:pt>
                <c:pt idx="22">
                  <c:v>-6221</c:v>
                </c:pt>
                <c:pt idx="23">
                  <c:v>-7024</c:v>
                </c:pt>
                <c:pt idx="24">
                  <c:v>-7784</c:v>
                </c:pt>
                <c:pt idx="25">
                  <c:v>-8283</c:v>
                </c:pt>
                <c:pt idx="26">
                  <c:v>-9690</c:v>
                </c:pt>
                <c:pt idx="27">
                  <c:v>-10815</c:v>
                </c:pt>
                <c:pt idx="28">
                  <c:v>-14209</c:v>
                </c:pt>
                <c:pt idx="29">
                  <c:v>-19779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'APR 18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'APR 18 Published MOS estimates'!$L$5:$L$35</c:f>
              <c:numCache>
                <c:formatCode>#,##0</c:formatCode>
                <c:ptCount val="31"/>
                <c:pt idx="0">
                  <c:v>4020.0003499999998</c:v>
                </c:pt>
                <c:pt idx="1">
                  <c:v>3321.00261</c:v>
                </c:pt>
                <c:pt idx="2">
                  <c:v>2934.47723</c:v>
                </c:pt>
                <c:pt idx="3">
                  <c:v>2210.0227500000001</c:v>
                </c:pt>
                <c:pt idx="4">
                  <c:v>1657.2360699999999</c:v>
                </c:pt>
                <c:pt idx="5">
                  <c:v>1451.0043900000001</c:v>
                </c:pt>
                <c:pt idx="6">
                  <c:v>1188.73486</c:v>
                </c:pt>
                <c:pt idx="7">
                  <c:v>931.58646999999996</c:v>
                </c:pt>
                <c:pt idx="8">
                  <c:v>754.21852999999999</c:v>
                </c:pt>
                <c:pt idx="9">
                  <c:v>605.94731000000002</c:v>
                </c:pt>
                <c:pt idx="10">
                  <c:v>447.00029999999998</c:v>
                </c:pt>
                <c:pt idx="11">
                  <c:v>319.47719999999998</c:v>
                </c:pt>
                <c:pt idx="12">
                  <c:v>242.99967000000001</c:v>
                </c:pt>
                <c:pt idx="13">
                  <c:v>102.52542</c:v>
                </c:pt>
                <c:pt idx="14">
                  <c:v>3.55409</c:v>
                </c:pt>
                <c:pt idx="15">
                  <c:v>-108.81053</c:v>
                </c:pt>
                <c:pt idx="16">
                  <c:v>-336.79635999999999</c:v>
                </c:pt>
                <c:pt idx="17">
                  <c:v>-478.83202999999997</c:v>
                </c:pt>
                <c:pt idx="18">
                  <c:v>-594.63868000000002</c:v>
                </c:pt>
                <c:pt idx="19">
                  <c:v>-842.95255999999995</c:v>
                </c:pt>
                <c:pt idx="20">
                  <c:v>-998.75783000000001</c:v>
                </c:pt>
                <c:pt idx="21">
                  <c:v>-1094.96271</c:v>
                </c:pt>
                <c:pt idx="22">
                  <c:v>-1190.92849</c:v>
                </c:pt>
                <c:pt idx="23">
                  <c:v>-1349.0976599999999</c:v>
                </c:pt>
                <c:pt idx="24">
                  <c:v>-1622.1987200000001</c:v>
                </c:pt>
                <c:pt idx="25">
                  <c:v>-2396.76179</c:v>
                </c:pt>
                <c:pt idx="26">
                  <c:v>-2837.0195100000001</c:v>
                </c:pt>
                <c:pt idx="27">
                  <c:v>-3345.49755</c:v>
                </c:pt>
                <c:pt idx="28">
                  <c:v>-4529.0005300000003</c:v>
                </c:pt>
                <c:pt idx="29">
                  <c:v>-8174.00072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'APR 18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'APR 18 Published MOS estimates'!$M$5:$M$35</c:f>
              <c:numCache>
                <c:formatCode>#,##0</c:formatCode>
                <c:ptCount val="31"/>
                <c:pt idx="0">
                  <c:v>10439</c:v>
                </c:pt>
                <c:pt idx="1">
                  <c:v>6405</c:v>
                </c:pt>
                <c:pt idx="2">
                  <c:v>4920</c:v>
                </c:pt>
                <c:pt idx="3">
                  <c:v>2999</c:v>
                </c:pt>
                <c:pt idx="4">
                  <c:v>2609</c:v>
                </c:pt>
                <c:pt idx="5">
                  <c:v>1967</c:v>
                </c:pt>
                <c:pt idx="6">
                  <c:v>1615</c:v>
                </c:pt>
                <c:pt idx="7">
                  <c:v>1267</c:v>
                </c:pt>
                <c:pt idx="8">
                  <c:v>896</c:v>
                </c:pt>
                <c:pt idx="9">
                  <c:v>691</c:v>
                </c:pt>
                <c:pt idx="10">
                  <c:v>576</c:v>
                </c:pt>
                <c:pt idx="11">
                  <c:v>235</c:v>
                </c:pt>
                <c:pt idx="12">
                  <c:v>62</c:v>
                </c:pt>
                <c:pt idx="13">
                  <c:v>-168</c:v>
                </c:pt>
                <c:pt idx="14">
                  <c:v>-512</c:v>
                </c:pt>
                <c:pt idx="15">
                  <c:v>-678</c:v>
                </c:pt>
                <c:pt idx="16">
                  <c:v>-857</c:v>
                </c:pt>
                <c:pt idx="17">
                  <c:v>-1098</c:v>
                </c:pt>
                <c:pt idx="18">
                  <c:v>-1279</c:v>
                </c:pt>
                <c:pt idx="19">
                  <c:v>-1541</c:v>
                </c:pt>
                <c:pt idx="20">
                  <c:v>-2209</c:v>
                </c:pt>
                <c:pt idx="21">
                  <c:v>-2877</c:v>
                </c:pt>
                <c:pt idx="22">
                  <c:v>-3584</c:v>
                </c:pt>
                <c:pt idx="23">
                  <c:v>-3801</c:v>
                </c:pt>
                <c:pt idx="24">
                  <c:v>-4033</c:v>
                </c:pt>
                <c:pt idx="25">
                  <c:v>-4622</c:v>
                </c:pt>
                <c:pt idx="26">
                  <c:v>-4897</c:v>
                </c:pt>
                <c:pt idx="27">
                  <c:v>-6135</c:v>
                </c:pt>
                <c:pt idx="28">
                  <c:v>-6515</c:v>
                </c:pt>
                <c:pt idx="29">
                  <c:v>-11025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'APR 18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'APR 18 Published MOS estimates'!$N$5:$N$35</c:f>
              <c:numCache>
                <c:formatCode>#,##0</c:formatCode>
                <c:ptCount val="31"/>
                <c:pt idx="0">
                  <c:v>454</c:v>
                </c:pt>
                <c:pt idx="1">
                  <c:v>119</c:v>
                </c:pt>
                <c:pt idx="2">
                  <c:v>106</c:v>
                </c:pt>
                <c:pt idx="3">
                  <c:v>103</c:v>
                </c:pt>
                <c:pt idx="4">
                  <c:v>102</c:v>
                </c:pt>
                <c:pt idx="5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86</c:v>
                </c:pt>
                <c:pt idx="9">
                  <c:v>82</c:v>
                </c:pt>
                <c:pt idx="10">
                  <c:v>71</c:v>
                </c:pt>
                <c:pt idx="11">
                  <c:v>65</c:v>
                </c:pt>
                <c:pt idx="12">
                  <c:v>60</c:v>
                </c:pt>
                <c:pt idx="13">
                  <c:v>56</c:v>
                </c:pt>
                <c:pt idx="14">
                  <c:v>54</c:v>
                </c:pt>
                <c:pt idx="15">
                  <c:v>53</c:v>
                </c:pt>
                <c:pt idx="16">
                  <c:v>50</c:v>
                </c:pt>
                <c:pt idx="17">
                  <c:v>48</c:v>
                </c:pt>
                <c:pt idx="18">
                  <c:v>39</c:v>
                </c:pt>
                <c:pt idx="19">
                  <c:v>31</c:v>
                </c:pt>
                <c:pt idx="20">
                  <c:v>21</c:v>
                </c:pt>
                <c:pt idx="21">
                  <c:v>19</c:v>
                </c:pt>
                <c:pt idx="22">
                  <c:v>11</c:v>
                </c:pt>
                <c:pt idx="23">
                  <c:v>-14</c:v>
                </c:pt>
                <c:pt idx="24">
                  <c:v>-119</c:v>
                </c:pt>
                <c:pt idx="25">
                  <c:v>-565</c:v>
                </c:pt>
                <c:pt idx="26">
                  <c:v>-2249</c:v>
                </c:pt>
                <c:pt idx="27">
                  <c:v>-3549</c:v>
                </c:pt>
                <c:pt idx="28">
                  <c:v>-4765</c:v>
                </c:pt>
                <c:pt idx="29">
                  <c:v>-10688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'APR 18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'APR 18 Published MOS estimates'!$O$5:$O$35</c:f>
              <c:numCache>
                <c:formatCode>#,##0</c:formatCode>
                <c:ptCount val="31"/>
                <c:pt idx="0">
                  <c:v>8778</c:v>
                </c:pt>
                <c:pt idx="1">
                  <c:v>4476</c:v>
                </c:pt>
                <c:pt idx="2">
                  <c:v>3970</c:v>
                </c:pt>
                <c:pt idx="3">
                  <c:v>3370</c:v>
                </c:pt>
                <c:pt idx="4">
                  <c:v>3064</c:v>
                </c:pt>
                <c:pt idx="5">
                  <c:v>2732</c:v>
                </c:pt>
                <c:pt idx="6">
                  <c:v>2598</c:v>
                </c:pt>
                <c:pt idx="7">
                  <c:v>2333</c:v>
                </c:pt>
                <c:pt idx="8">
                  <c:v>2151</c:v>
                </c:pt>
                <c:pt idx="9">
                  <c:v>1625</c:v>
                </c:pt>
                <c:pt idx="10">
                  <c:v>1347</c:v>
                </c:pt>
                <c:pt idx="11">
                  <c:v>1269</c:v>
                </c:pt>
                <c:pt idx="12">
                  <c:v>1103</c:v>
                </c:pt>
                <c:pt idx="13">
                  <c:v>762</c:v>
                </c:pt>
                <c:pt idx="14">
                  <c:v>506</c:v>
                </c:pt>
                <c:pt idx="15">
                  <c:v>277</c:v>
                </c:pt>
                <c:pt idx="16">
                  <c:v>40</c:v>
                </c:pt>
                <c:pt idx="17">
                  <c:v>-208</c:v>
                </c:pt>
                <c:pt idx="18">
                  <c:v>-372</c:v>
                </c:pt>
                <c:pt idx="19">
                  <c:v>-710</c:v>
                </c:pt>
                <c:pt idx="20">
                  <c:v>-1076</c:v>
                </c:pt>
                <c:pt idx="21">
                  <c:v>-1241</c:v>
                </c:pt>
                <c:pt idx="22">
                  <c:v>-1354</c:v>
                </c:pt>
                <c:pt idx="23">
                  <c:v>-1896</c:v>
                </c:pt>
                <c:pt idx="24">
                  <c:v>-2378</c:v>
                </c:pt>
                <c:pt idx="25">
                  <c:v>-2426</c:v>
                </c:pt>
                <c:pt idx="26">
                  <c:v>-3042</c:v>
                </c:pt>
                <c:pt idx="27">
                  <c:v>-3487</c:v>
                </c:pt>
                <c:pt idx="28">
                  <c:v>-4223</c:v>
                </c:pt>
                <c:pt idx="29">
                  <c:v>-8821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83792"/>
        <c:axId val="727127144"/>
      </c:lineChart>
      <c:catAx>
        <c:axId val="36458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2714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271271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583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'MAY 18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estimates'!$D$19:$H$19</c:f>
              <c:numCache>
                <c:formatCode>#,##0</c:formatCode>
                <c:ptCount val="5"/>
                <c:pt idx="0">
                  <c:v>-6566.5</c:v>
                </c:pt>
                <c:pt idx="1">
                  <c:v>-437.54111499999999</c:v>
                </c:pt>
                <c:pt idx="2">
                  <c:v>-811</c:v>
                </c:pt>
                <c:pt idx="3">
                  <c:v>-932.5</c:v>
                </c:pt>
                <c:pt idx="4">
                  <c:v>-1494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 18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estimates'!$D$20:$H$20</c:f>
              <c:numCache>
                <c:formatCode>#,##0</c:formatCode>
                <c:ptCount val="5"/>
                <c:pt idx="0">
                  <c:v>-14235.5</c:v>
                </c:pt>
                <c:pt idx="1">
                  <c:v>-2398.9660400000002</c:v>
                </c:pt>
                <c:pt idx="2">
                  <c:v>-2790</c:v>
                </c:pt>
                <c:pt idx="3">
                  <c:v>-7724</c:v>
                </c:pt>
                <c:pt idx="4">
                  <c:v>-3485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 18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estimates'!$D$21:$H$21</c:f>
              <c:numCache>
                <c:formatCode>#,##0</c:formatCode>
                <c:ptCount val="5"/>
                <c:pt idx="0">
                  <c:v>-23970</c:v>
                </c:pt>
                <c:pt idx="1">
                  <c:v>-9675.7088999999996</c:v>
                </c:pt>
                <c:pt idx="2">
                  <c:v>-5137</c:v>
                </c:pt>
                <c:pt idx="3">
                  <c:v>-11922</c:v>
                </c:pt>
                <c:pt idx="4">
                  <c:v>-10703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 18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estimates'!$D$22:$H$22</c:f>
              <c:numCache>
                <c:formatCode>#,##0</c:formatCode>
                <c:ptCount val="5"/>
                <c:pt idx="0">
                  <c:v>-1557.8387096774193</c:v>
                </c:pt>
                <c:pt idx="1">
                  <c:v>1276.1268990322581</c:v>
                </c:pt>
                <c:pt idx="2">
                  <c:v>1672.4516129032259</c:v>
                </c:pt>
                <c:pt idx="3">
                  <c:v>-1360.483870967742</c:v>
                </c:pt>
                <c:pt idx="4">
                  <c:v>328.48387096774195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'MAY 18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estimates'!$D$26:$H$26</c:f>
              <c:numCache>
                <c:formatCode>#,##0</c:formatCode>
                <c:ptCount val="5"/>
                <c:pt idx="0">
                  <c:v>-1102</c:v>
                </c:pt>
                <c:pt idx="1">
                  <c:v>1369.99954</c:v>
                </c:pt>
                <c:pt idx="2">
                  <c:v>1096</c:v>
                </c:pt>
                <c:pt idx="3">
                  <c:v>39</c:v>
                </c:pt>
                <c:pt idx="4">
                  <c:v>536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'MAY 18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estimates'!$D$15:$H$15</c:f>
              <c:numCache>
                <c:formatCode>#,##0</c:formatCode>
                <c:ptCount val="5"/>
                <c:pt idx="0">
                  <c:v>16087</c:v>
                </c:pt>
                <c:pt idx="1">
                  <c:v>7399.0002599999998</c:v>
                </c:pt>
                <c:pt idx="2">
                  <c:v>11082</c:v>
                </c:pt>
                <c:pt idx="3">
                  <c:v>346</c:v>
                </c:pt>
                <c:pt idx="4">
                  <c:v>7519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'MAY 18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estimates'!$D$16:$H$16</c:f>
              <c:numCache>
                <c:formatCode>#,##0</c:formatCode>
                <c:ptCount val="5"/>
                <c:pt idx="0">
                  <c:v>10475.5</c:v>
                </c:pt>
                <c:pt idx="1">
                  <c:v>5706.2708499999999</c:v>
                </c:pt>
                <c:pt idx="2">
                  <c:v>8187</c:v>
                </c:pt>
                <c:pt idx="3">
                  <c:v>120</c:v>
                </c:pt>
                <c:pt idx="4">
                  <c:v>5303.5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'MAY 18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18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18 Published MOS estimates'!$D$17:$H$17</c:f>
              <c:numCache>
                <c:formatCode>#,##0</c:formatCode>
                <c:ptCount val="5"/>
                <c:pt idx="0">
                  <c:v>3795</c:v>
                </c:pt>
                <c:pt idx="1">
                  <c:v>3381.1602400000002</c:v>
                </c:pt>
                <c:pt idx="2">
                  <c:v>3809</c:v>
                </c:pt>
                <c:pt idx="3">
                  <c:v>74.5</c:v>
                </c:pt>
                <c:pt idx="4">
                  <c:v>2172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727128320"/>
        <c:axId val="727128712"/>
      </c:lineChart>
      <c:catAx>
        <c:axId val="7271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2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7128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28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'MAY 18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'MAY 18 Published MOS estimates'!$K$5:$K$35</c:f>
              <c:numCache>
                <c:formatCode>#,##0</c:formatCode>
                <c:ptCount val="31"/>
                <c:pt idx="0">
                  <c:v>16087</c:v>
                </c:pt>
                <c:pt idx="1">
                  <c:v>11788</c:v>
                </c:pt>
                <c:pt idx="2">
                  <c:v>9163</c:v>
                </c:pt>
                <c:pt idx="3">
                  <c:v>7497</c:v>
                </c:pt>
                <c:pt idx="4">
                  <c:v>6593</c:v>
                </c:pt>
                <c:pt idx="5">
                  <c:v>5694</c:v>
                </c:pt>
                <c:pt idx="6">
                  <c:v>4820</c:v>
                </c:pt>
                <c:pt idx="7">
                  <c:v>4062</c:v>
                </c:pt>
                <c:pt idx="8">
                  <c:v>3528</c:v>
                </c:pt>
                <c:pt idx="9">
                  <c:v>2618</c:v>
                </c:pt>
                <c:pt idx="10">
                  <c:v>2038</c:v>
                </c:pt>
                <c:pt idx="11">
                  <c:v>1321</c:v>
                </c:pt>
                <c:pt idx="12">
                  <c:v>583</c:v>
                </c:pt>
                <c:pt idx="13">
                  <c:v>-271</c:v>
                </c:pt>
                <c:pt idx="14">
                  <c:v>-593</c:v>
                </c:pt>
                <c:pt idx="15">
                  <c:v>-1102</c:v>
                </c:pt>
                <c:pt idx="16">
                  <c:v>-1844</c:v>
                </c:pt>
                <c:pt idx="17">
                  <c:v>-2199</c:v>
                </c:pt>
                <c:pt idx="18">
                  <c:v>-2646</c:v>
                </c:pt>
                <c:pt idx="19">
                  <c:v>-3555</c:v>
                </c:pt>
                <c:pt idx="20">
                  <c:v>-4330</c:v>
                </c:pt>
                <c:pt idx="21">
                  <c:v>-5477</c:v>
                </c:pt>
                <c:pt idx="22">
                  <c:v>-5988</c:v>
                </c:pt>
                <c:pt idx="23">
                  <c:v>-7145</c:v>
                </c:pt>
                <c:pt idx="24">
                  <c:v>-7922</c:v>
                </c:pt>
                <c:pt idx="25">
                  <c:v>-8672</c:v>
                </c:pt>
                <c:pt idx="26">
                  <c:v>-9552</c:v>
                </c:pt>
                <c:pt idx="27">
                  <c:v>-10348</c:v>
                </c:pt>
                <c:pt idx="28">
                  <c:v>-11992</c:v>
                </c:pt>
                <c:pt idx="29">
                  <c:v>-16479</c:v>
                </c:pt>
                <c:pt idx="30">
                  <c:v>-23970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'MAY 18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'MAY 18 Published MOS estimates'!$L$5:$L$35</c:f>
              <c:numCache>
                <c:formatCode>#,##0</c:formatCode>
                <c:ptCount val="31"/>
                <c:pt idx="0">
                  <c:v>7399.0002599999998</c:v>
                </c:pt>
                <c:pt idx="1">
                  <c:v>5857.89624</c:v>
                </c:pt>
                <c:pt idx="2">
                  <c:v>5554.6454599999997</c:v>
                </c:pt>
                <c:pt idx="3">
                  <c:v>4618.0001499999998</c:v>
                </c:pt>
                <c:pt idx="4">
                  <c:v>4247.7277100000001</c:v>
                </c:pt>
                <c:pt idx="5">
                  <c:v>3885.8954899999999</c:v>
                </c:pt>
                <c:pt idx="6">
                  <c:v>3665.44875</c:v>
                </c:pt>
                <c:pt idx="7">
                  <c:v>3460.3201300000001</c:v>
                </c:pt>
                <c:pt idx="8">
                  <c:v>3302.0003499999998</c:v>
                </c:pt>
                <c:pt idx="9">
                  <c:v>3026.9997199999998</c:v>
                </c:pt>
                <c:pt idx="10">
                  <c:v>2793.9933000000001</c:v>
                </c:pt>
                <c:pt idx="11">
                  <c:v>2595.9999299999999</c:v>
                </c:pt>
                <c:pt idx="12">
                  <c:v>2322.2829999999999</c:v>
                </c:pt>
                <c:pt idx="13">
                  <c:v>1846.0855100000001</c:v>
                </c:pt>
                <c:pt idx="14">
                  <c:v>1554.99973</c:v>
                </c:pt>
                <c:pt idx="15">
                  <c:v>1369.99954</c:v>
                </c:pt>
                <c:pt idx="16">
                  <c:v>1063.34716</c:v>
                </c:pt>
                <c:pt idx="17">
                  <c:v>845.43877999999995</c:v>
                </c:pt>
                <c:pt idx="18">
                  <c:v>681.86180000000002</c:v>
                </c:pt>
                <c:pt idx="19">
                  <c:v>369.44727</c:v>
                </c:pt>
                <c:pt idx="20">
                  <c:v>15.92388</c:v>
                </c:pt>
                <c:pt idx="21">
                  <c:v>-80.979020000000006</c:v>
                </c:pt>
                <c:pt idx="22">
                  <c:v>-360.65627999999998</c:v>
                </c:pt>
                <c:pt idx="23">
                  <c:v>-514.42594999999994</c:v>
                </c:pt>
                <c:pt idx="24">
                  <c:v>-926.97011999999995</c:v>
                </c:pt>
                <c:pt idx="25">
                  <c:v>-1324.08782</c:v>
                </c:pt>
                <c:pt idx="26">
                  <c:v>-1465.5943199999999</c:v>
                </c:pt>
                <c:pt idx="27">
                  <c:v>-1771.0257999999999</c:v>
                </c:pt>
                <c:pt idx="28">
                  <c:v>-2207.5377100000001</c:v>
                </c:pt>
                <c:pt idx="29">
                  <c:v>-2590.39437</c:v>
                </c:pt>
                <c:pt idx="30">
                  <c:v>-9675.7088999999996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'MAY 18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'MAY 18 Published MOS estimates'!$M$5:$M$35</c:f>
              <c:numCache>
                <c:formatCode>#,##0</c:formatCode>
                <c:ptCount val="31"/>
                <c:pt idx="0">
                  <c:v>11082</c:v>
                </c:pt>
                <c:pt idx="1">
                  <c:v>9176</c:v>
                </c:pt>
                <c:pt idx="2">
                  <c:v>7198</c:v>
                </c:pt>
                <c:pt idx="3">
                  <c:v>6218</c:v>
                </c:pt>
                <c:pt idx="4">
                  <c:v>5253</c:v>
                </c:pt>
                <c:pt idx="5">
                  <c:v>4834</c:v>
                </c:pt>
                <c:pt idx="6">
                  <c:v>4132</c:v>
                </c:pt>
                <c:pt idx="7">
                  <c:v>3918</c:v>
                </c:pt>
                <c:pt idx="8">
                  <c:v>3700</c:v>
                </c:pt>
                <c:pt idx="9">
                  <c:v>3356</c:v>
                </c:pt>
                <c:pt idx="10">
                  <c:v>2967</c:v>
                </c:pt>
                <c:pt idx="11">
                  <c:v>2111</c:v>
                </c:pt>
                <c:pt idx="12">
                  <c:v>1972</c:v>
                </c:pt>
                <c:pt idx="13">
                  <c:v>1505</c:v>
                </c:pt>
                <c:pt idx="14">
                  <c:v>1316</c:v>
                </c:pt>
                <c:pt idx="15">
                  <c:v>1096</c:v>
                </c:pt>
                <c:pt idx="16">
                  <c:v>701</c:v>
                </c:pt>
                <c:pt idx="17">
                  <c:v>439</c:v>
                </c:pt>
                <c:pt idx="18">
                  <c:v>204</c:v>
                </c:pt>
                <c:pt idx="19">
                  <c:v>62</c:v>
                </c:pt>
                <c:pt idx="20">
                  <c:v>-126</c:v>
                </c:pt>
                <c:pt idx="21">
                  <c:v>-296</c:v>
                </c:pt>
                <c:pt idx="22">
                  <c:v>-620</c:v>
                </c:pt>
                <c:pt idx="23">
                  <c:v>-1002</c:v>
                </c:pt>
                <c:pt idx="24">
                  <c:v>-1186</c:v>
                </c:pt>
                <c:pt idx="25">
                  <c:v>-1339</c:v>
                </c:pt>
                <c:pt idx="26">
                  <c:v>-1924</c:v>
                </c:pt>
                <c:pt idx="27">
                  <c:v>-2184</c:v>
                </c:pt>
                <c:pt idx="28">
                  <c:v>-2465</c:v>
                </c:pt>
                <c:pt idx="29">
                  <c:v>-3115</c:v>
                </c:pt>
                <c:pt idx="30">
                  <c:v>-5137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'MAY 18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'MAY 18 Published MOS estimates'!$N$5:$N$35</c:f>
              <c:numCache>
                <c:formatCode>#,##0</c:formatCode>
                <c:ptCount val="31"/>
                <c:pt idx="0">
                  <c:v>346</c:v>
                </c:pt>
                <c:pt idx="1">
                  <c:v>134</c:v>
                </c:pt>
                <c:pt idx="2">
                  <c:v>106</c:v>
                </c:pt>
                <c:pt idx="3">
                  <c:v>100</c:v>
                </c:pt>
                <c:pt idx="4">
                  <c:v>92</c:v>
                </c:pt>
                <c:pt idx="5">
                  <c:v>86</c:v>
                </c:pt>
                <c:pt idx="6">
                  <c:v>82</c:v>
                </c:pt>
                <c:pt idx="7">
                  <c:v>77</c:v>
                </c:pt>
                <c:pt idx="8">
                  <c:v>72</c:v>
                </c:pt>
                <c:pt idx="9">
                  <c:v>68</c:v>
                </c:pt>
                <c:pt idx="10">
                  <c:v>65</c:v>
                </c:pt>
                <c:pt idx="11">
                  <c:v>58</c:v>
                </c:pt>
                <c:pt idx="12">
                  <c:v>52</c:v>
                </c:pt>
                <c:pt idx="13">
                  <c:v>46</c:v>
                </c:pt>
                <c:pt idx="14">
                  <c:v>41</c:v>
                </c:pt>
                <c:pt idx="15">
                  <c:v>39</c:v>
                </c:pt>
                <c:pt idx="16">
                  <c:v>32</c:v>
                </c:pt>
                <c:pt idx="17">
                  <c:v>21</c:v>
                </c:pt>
                <c:pt idx="18">
                  <c:v>18</c:v>
                </c:pt>
                <c:pt idx="19">
                  <c:v>9</c:v>
                </c:pt>
                <c:pt idx="20">
                  <c:v>-25</c:v>
                </c:pt>
                <c:pt idx="21">
                  <c:v>-315</c:v>
                </c:pt>
                <c:pt idx="22">
                  <c:v>-607</c:v>
                </c:pt>
                <c:pt idx="23">
                  <c:v>-1258</c:v>
                </c:pt>
                <c:pt idx="24">
                  <c:v>-1956</c:v>
                </c:pt>
                <c:pt idx="25">
                  <c:v>-2611</c:v>
                </c:pt>
                <c:pt idx="26">
                  <c:v>-4247</c:v>
                </c:pt>
                <c:pt idx="27">
                  <c:v>-5330</c:v>
                </c:pt>
                <c:pt idx="28">
                  <c:v>-6979</c:v>
                </c:pt>
                <c:pt idx="29">
                  <c:v>-8469</c:v>
                </c:pt>
                <c:pt idx="30">
                  <c:v>-11922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'MAY 18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'MAY 18 Published MOS estimates'!$O$5:$O$35</c:f>
              <c:numCache>
                <c:formatCode>#,##0</c:formatCode>
                <c:ptCount val="31"/>
                <c:pt idx="0">
                  <c:v>7519</c:v>
                </c:pt>
                <c:pt idx="1">
                  <c:v>5908</c:v>
                </c:pt>
                <c:pt idx="2">
                  <c:v>4699</c:v>
                </c:pt>
                <c:pt idx="3">
                  <c:v>3645</c:v>
                </c:pt>
                <c:pt idx="4">
                  <c:v>3471</c:v>
                </c:pt>
                <c:pt idx="5">
                  <c:v>3096</c:v>
                </c:pt>
                <c:pt idx="6">
                  <c:v>2844</c:v>
                </c:pt>
                <c:pt idx="7">
                  <c:v>2443</c:v>
                </c:pt>
                <c:pt idx="8">
                  <c:v>1901</c:v>
                </c:pt>
                <c:pt idx="9">
                  <c:v>1771</c:v>
                </c:pt>
                <c:pt idx="10">
                  <c:v>1540</c:v>
                </c:pt>
                <c:pt idx="11">
                  <c:v>1203</c:v>
                </c:pt>
                <c:pt idx="12">
                  <c:v>1109</c:v>
                </c:pt>
                <c:pt idx="13">
                  <c:v>911</c:v>
                </c:pt>
                <c:pt idx="14">
                  <c:v>745</c:v>
                </c:pt>
                <c:pt idx="15">
                  <c:v>536</c:v>
                </c:pt>
                <c:pt idx="16">
                  <c:v>207</c:v>
                </c:pt>
                <c:pt idx="17">
                  <c:v>-272</c:v>
                </c:pt>
                <c:pt idx="18">
                  <c:v>-494</c:v>
                </c:pt>
                <c:pt idx="19">
                  <c:v>-846</c:v>
                </c:pt>
                <c:pt idx="20">
                  <c:v>-1068</c:v>
                </c:pt>
                <c:pt idx="21">
                  <c:v>-1301</c:v>
                </c:pt>
                <c:pt idx="22">
                  <c:v>-1412</c:v>
                </c:pt>
                <c:pt idx="23">
                  <c:v>-1576</c:v>
                </c:pt>
                <c:pt idx="24">
                  <c:v>-1798</c:v>
                </c:pt>
                <c:pt idx="25">
                  <c:v>-1933</c:v>
                </c:pt>
                <c:pt idx="26">
                  <c:v>-2332</c:v>
                </c:pt>
                <c:pt idx="27">
                  <c:v>-2660</c:v>
                </c:pt>
                <c:pt idx="28">
                  <c:v>-2934</c:v>
                </c:pt>
                <c:pt idx="29">
                  <c:v>-4036</c:v>
                </c:pt>
                <c:pt idx="30">
                  <c:v>-10703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130280"/>
        <c:axId val="727129496"/>
      </c:lineChart>
      <c:catAx>
        <c:axId val="72713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294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27129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30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6156887632464"/>
          <c:y val="0.77362195534335354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tabSelected="1" zoomScale="85" zoomScaleNormal="85" workbookViewId="0">
      <selection activeCell="C3" sqref="C3:H3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4" t="s">
        <v>22</v>
      </c>
      <c r="D2" s="64"/>
      <c r="E2" s="64"/>
      <c r="F2" s="64"/>
      <c r="G2" s="64"/>
      <c r="H2" s="64"/>
    </row>
    <row r="3" spans="2:31" ht="29.25" customHeight="1" x14ac:dyDescent="0.25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18174</v>
      </c>
      <c r="E5" s="39">
        <f t="shared" ref="E5:H5" si="0">MAX(L5:L35)</f>
        <v>7509.99964</v>
      </c>
      <c r="F5" s="39">
        <f t="shared" si="0"/>
        <v>11641</v>
      </c>
      <c r="G5" s="39">
        <f t="shared" si="0"/>
        <v>1170</v>
      </c>
      <c r="H5" s="39">
        <f t="shared" si="0"/>
        <v>8299</v>
      </c>
      <c r="I5" s="1">
        <v>1</v>
      </c>
      <c r="J5" s="42">
        <v>1</v>
      </c>
      <c r="K5" s="34">
        <v>18174</v>
      </c>
      <c r="L5" s="18">
        <v>7509.99964</v>
      </c>
      <c r="M5" s="18">
        <v>11641</v>
      </c>
      <c r="N5" s="18">
        <v>1170</v>
      </c>
      <c r="O5" s="33">
        <v>8299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24415</v>
      </c>
      <c r="E6" s="39">
        <f t="shared" ref="E6:H6" si="1">-MIN(L5:L35)</f>
        <v>16359.64639</v>
      </c>
      <c r="F6" s="39">
        <f t="shared" si="1"/>
        <v>7184</v>
      </c>
      <c r="G6" s="39">
        <f t="shared" si="1"/>
        <v>9977</v>
      </c>
      <c r="H6" s="39">
        <f t="shared" si="1"/>
        <v>14952</v>
      </c>
      <c r="I6" s="1">
        <v>2</v>
      </c>
      <c r="J6" s="43">
        <v>1</v>
      </c>
      <c r="K6" s="34">
        <v>12556</v>
      </c>
      <c r="L6" s="18">
        <v>2727.9998599999999</v>
      </c>
      <c r="M6" s="18">
        <v>5445</v>
      </c>
      <c r="N6" s="18">
        <v>116</v>
      </c>
      <c r="O6" s="35">
        <v>4639</v>
      </c>
      <c r="AC6"/>
      <c r="AD6" s="2"/>
    </row>
    <row r="7" spans="2:31" ht="13.2" x14ac:dyDescent="0.25">
      <c r="I7" s="1">
        <v>3</v>
      </c>
      <c r="J7" s="43">
        <v>1</v>
      </c>
      <c r="K7" s="34">
        <v>9902</v>
      </c>
      <c r="L7" s="18">
        <v>2384.9997800000001</v>
      </c>
      <c r="M7" s="18">
        <v>4400</v>
      </c>
      <c r="N7" s="18">
        <v>99</v>
      </c>
      <c r="O7" s="35">
        <v>4198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7326</v>
      </c>
      <c r="L8" s="18">
        <v>2162.0000599999998</v>
      </c>
      <c r="M8" s="18">
        <v>3306</v>
      </c>
      <c r="N8" s="18">
        <v>93</v>
      </c>
      <c r="O8" s="35">
        <v>3489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6537</v>
      </c>
      <c r="L9" s="18">
        <v>1941.08835</v>
      </c>
      <c r="M9" s="18">
        <v>2893</v>
      </c>
      <c r="N9" s="18">
        <v>90</v>
      </c>
      <c r="O9" s="35">
        <v>3049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4865</v>
      </c>
      <c r="L10" s="18">
        <v>1776.6587</v>
      </c>
      <c r="M10" s="18">
        <v>2285</v>
      </c>
      <c r="N10" s="18">
        <v>78</v>
      </c>
      <c r="O10" s="35">
        <v>2692</v>
      </c>
      <c r="W10" s="5"/>
      <c r="AC10"/>
      <c r="AD10" s="2"/>
    </row>
    <row r="11" spans="2:31" ht="12.75" customHeight="1" x14ac:dyDescent="0.25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3699</v>
      </c>
      <c r="L11" s="18">
        <v>1638.1572699999999</v>
      </c>
      <c r="M11" s="18">
        <v>1547</v>
      </c>
      <c r="N11" s="18">
        <v>75</v>
      </c>
      <c r="O11" s="35">
        <v>2458</v>
      </c>
      <c r="W11" s="5"/>
      <c r="AC11"/>
      <c r="AD11" s="2"/>
    </row>
    <row r="12" spans="2:31" ht="13.2" x14ac:dyDescent="0.25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2594</v>
      </c>
      <c r="L12" s="18">
        <v>1561.11232</v>
      </c>
      <c r="M12" s="18">
        <v>1406</v>
      </c>
      <c r="N12" s="18">
        <v>72</v>
      </c>
      <c r="O12" s="35">
        <v>2309</v>
      </c>
      <c r="W12" s="5"/>
      <c r="AC12"/>
      <c r="AD12" s="2"/>
    </row>
    <row r="13" spans="2:31" ht="13.2" x14ac:dyDescent="0.25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1912</v>
      </c>
      <c r="L13" s="18">
        <v>1337.9992</v>
      </c>
      <c r="M13" s="18">
        <v>1203</v>
      </c>
      <c r="N13" s="18">
        <v>68</v>
      </c>
      <c r="O13" s="35">
        <v>2186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1447</v>
      </c>
      <c r="L14" s="18">
        <v>1105.0848800000001</v>
      </c>
      <c r="M14" s="18">
        <v>1046</v>
      </c>
      <c r="N14" s="18">
        <v>64</v>
      </c>
      <c r="O14" s="35">
        <v>1907</v>
      </c>
      <c r="W14" s="5"/>
      <c r="AC14"/>
      <c r="AD14" s="2"/>
    </row>
    <row r="15" spans="2:31" ht="12.75" customHeight="1" x14ac:dyDescent="0.25">
      <c r="C15" s="57" t="s">
        <v>0</v>
      </c>
      <c r="D15" s="31">
        <f>MAX(K5:K35)</f>
        <v>18174</v>
      </c>
      <c r="E15" s="32">
        <f t="shared" ref="E15:H15" si="2">MAX(L5:L35)</f>
        <v>7509.99964</v>
      </c>
      <c r="F15" s="32">
        <f t="shared" si="2"/>
        <v>11641</v>
      </c>
      <c r="G15" s="32">
        <f t="shared" si="2"/>
        <v>1170</v>
      </c>
      <c r="H15" s="33">
        <f t="shared" si="2"/>
        <v>8299</v>
      </c>
      <c r="I15" s="1">
        <v>11</v>
      </c>
      <c r="J15" s="43">
        <v>1</v>
      </c>
      <c r="K15" s="34">
        <v>923</v>
      </c>
      <c r="L15" s="18">
        <v>824.99995999999999</v>
      </c>
      <c r="M15" s="18">
        <v>875</v>
      </c>
      <c r="N15" s="18">
        <v>57</v>
      </c>
      <c r="O15" s="35">
        <v>1694</v>
      </c>
      <c r="W15" s="8"/>
      <c r="AC15"/>
      <c r="AD15" s="2"/>
    </row>
    <row r="16" spans="2:31" ht="13.2" x14ac:dyDescent="0.25">
      <c r="C16" s="58">
        <v>0.95</v>
      </c>
      <c r="D16" s="34">
        <f>PERCENTILE(K5:K35, 0.95)</f>
        <v>11229</v>
      </c>
      <c r="E16" s="18">
        <f t="shared" ref="E16:H16" si="3">PERCENTILE(L5:L35, 0.95)</f>
        <v>2556.49982</v>
      </c>
      <c r="F16" s="18">
        <f t="shared" si="3"/>
        <v>4922.5</v>
      </c>
      <c r="G16" s="18">
        <f t="shared" si="3"/>
        <v>107.5</v>
      </c>
      <c r="H16" s="35">
        <f t="shared" si="3"/>
        <v>4418.5</v>
      </c>
      <c r="I16" s="1">
        <v>12</v>
      </c>
      <c r="J16" s="43">
        <v>1</v>
      </c>
      <c r="K16" s="34">
        <v>304</v>
      </c>
      <c r="L16" s="18">
        <v>716.27007000000003</v>
      </c>
      <c r="M16" s="18">
        <v>716</v>
      </c>
      <c r="N16" s="18">
        <v>52</v>
      </c>
      <c r="O16" s="35">
        <v>1530</v>
      </c>
      <c r="W16" s="8"/>
      <c r="AC16"/>
      <c r="AD16" s="2"/>
    </row>
    <row r="17" spans="2:30" ht="13.2" x14ac:dyDescent="0.25">
      <c r="C17" s="59">
        <v>0.75</v>
      </c>
      <c r="D17" s="34">
        <f>PERCENTILE(K5:K35, 0.75)</f>
        <v>2253</v>
      </c>
      <c r="E17" s="18">
        <f t="shared" ref="E17:H17" si="4">PERCENTILE(L5:L35, 0.75)</f>
        <v>1449.55576</v>
      </c>
      <c r="F17" s="18">
        <f t="shared" si="4"/>
        <v>1304.5</v>
      </c>
      <c r="G17" s="18">
        <f t="shared" si="4"/>
        <v>70</v>
      </c>
      <c r="H17" s="35">
        <f t="shared" si="4"/>
        <v>2247.5</v>
      </c>
      <c r="I17" s="1">
        <v>13</v>
      </c>
      <c r="J17" s="43">
        <v>1</v>
      </c>
      <c r="K17" s="34">
        <v>-363</v>
      </c>
      <c r="L17" s="18">
        <v>516.64282000000003</v>
      </c>
      <c r="M17" s="18">
        <v>491</v>
      </c>
      <c r="N17" s="18">
        <v>46</v>
      </c>
      <c r="O17" s="35">
        <v>1161</v>
      </c>
      <c r="W17" s="5"/>
      <c r="AC17"/>
      <c r="AD17" s="2"/>
    </row>
    <row r="18" spans="2:30" ht="13.2" x14ac:dyDescent="0.25">
      <c r="C18" s="59">
        <v>0.5</v>
      </c>
      <c r="D18" s="34">
        <f>PERCENTILE(K5:K35, 0.5)</f>
        <v>-2637</v>
      </c>
      <c r="E18" s="18">
        <f t="shared" ref="E18:H18" si="5">PERCENTILE(L5:L35, 0.5)</f>
        <v>1.171E-2</v>
      </c>
      <c r="F18" s="18">
        <f t="shared" si="5"/>
        <v>-414</v>
      </c>
      <c r="G18" s="18">
        <f t="shared" si="5"/>
        <v>32</v>
      </c>
      <c r="H18" s="35">
        <f t="shared" si="5"/>
        <v>664</v>
      </c>
      <c r="I18" s="1">
        <v>14</v>
      </c>
      <c r="J18" s="43">
        <v>1</v>
      </c>
      <c r="K18" s="34">
        <v>-1508</v>
      </c>
      <c r="L18" s="18">
        <v>420.98045000000002</v>
      </c>
      <c r="M18" s="18">
        <v>165</v>
      </c>
      <c r="N18" s="18">
        <v>38</v>
      </c>
      <c r="O18" s="35">
        <v>991</v>
      </c>
      <c r="W18" s="5"/>
      <c r="AC18"/>
      <c r="AD18" s="2"/>
    </row>
    <row r="19" spans="2:30" ht="13.2" x14ac:dyDescent="0.25">
      <c r="C19" s="59">
        <v>0.25</v>
      </c>
      <c r="D19" s="34">
        <f>PERCENTILE(K5:K35, 0.25)</f>
        <v>-7498.5</v>
      </c>
      <c r="E19" s="18">
        <f t="shared" ref="E19:H19" si="6">PERCENTILE(L5:L35, 0.25)</f>
        <v>-923.19681500000002</v>
      </c>
      <c r="F19" s="18">
        <f t="shared" si="6"/>
        <v>-1845.5</v>
      </c>
      <c r="G19" s="18">
        <f t="shared" si="6"/>
        <v>-150.5</v>
      </c>
      <c r="H19" s="35">
        <f t="shared" si="6"/>
        <v>-1187.5</v>
      </c>
      <c r="I19" s="1">
        <v>15</v>
      </c>
      <c r="J19" s="43">
        <v>1</v>
      </c>
      <c r="K19" s="34">
        <v>-2128</v>
      </c>
      <c r="L19" s="18">
        <v>165.68948</v>
      </c>
      <c r="M19" s="18">
        <v>-105</v>
      </c>
      <c r="N19" s="18">
        <v>35</v>
      </c>
      <c r="O19" s="35">
        <v>878</v>
      </c>
      <c r="P19" s="4"/>
      <c r="W19" s="5"/>
      <c r="AC19"/>
      <c r="AD19" s="2"/>
    </row>
    <row r="20" spans="2:30" ht="13.2" x14ac:dyDescent="0.25">
      <c r="C20" s="58">
        <v>0.05</v>
      </c>
      <c r="D20" s="34">
        <f>PERCENTILE(K5:K35, 0.05)</f>
        <v>-13067.5</v>
      </c>
      <c r="E20" s="18">
        <f t="shared" ref="E20:H20" si="7">PERCENTILE(L5:L35, 0.05)</f>
        <v>-2237.6610599999999</v>
      </c>
      <c r="F20" s="18">
        <f t="shared" si="7"/>
        <v>-3603.5</v>
      </c>
      <c r="G20" s="18">
        <f t="shared" si="7"/>
        <v>-4115.5</v>
      </c>
      <c r="H20" s="35">
        <f t="shared" si="7"/>
        <v>-3795</v>
      </c>
      <c r="I20" s="1">
        <v>16</v>
      </c>
      <c r="J20" s="43">
        <v>1</v>
      </c>
      <c r="K20" s="34">
        <v>-2637</v>
      </c>
      <c r="L20" s="18">
        <v>1.171E-2</v>
      </c>
      <c r="M20" s="18">
        <v>-414</v>
      </c>
      <c r="N20" s="18">
        <v>32</v>
      </c>
      <c r="O20" s="35">
        <v>664</v>
      </c>
      <c r="P20" s="4"/>
      <c r="W20" s="5"/>
      <c r="AC20"/>
      <c r="AD20" s="2"/>
    </row>
    <row r="21" spans="2:30" ht="13.2" x14ac:dyDescent="0.25">
      <c r="C21" s="63" t="s">
        <v>3</v>
      </c>
      <c r="D21" s="34">
        <f>MIN(K5:K35)</f>
        <v>-24415</v>
      </c>
      <c r="E21" s="18">
        <f t="shared" ref="E21:H21" si="8">MIN(L5:L35)</f>
        <v>-16359.64639</v>
      </c>
      <c r="F21" s="18">
        <f t="shared" si="8"/>
        <v>-7184</v>
      </c>
      <c r="G21" s="18">
        <f t="shared" si="8"/>
        <v>-9977</v>
      </c>
      <c r="H21" s="35">
        <f t="shared" si="8"/>
        <v>-14952</v>
      </c>
      <c r="I21" s="1">
        <v>17</v>
      </c>
      <c r="J21" s="43">
        <v>1</v>
      </c>
      <c r="K21" s="34">
        <v>-3307</v>
      </c>
      <c r="L21" s="18">
        <v>-124.99021999999999</v>
      </c>
      <c r="M21" s="18">
        <v>-551</v>
      </c>
      <c r="N21" s="18">
        <v>28</v>
      </c>
      <c r="O21" s="35">
        <v>107</v>
      </c>
      <c r="P21" s="4"/>
      <c r="W21" s="5"/>
      <c r="AC21"/>
      <c r="AD21" s="2"/>
    </row>
    <row r="22" spans="2:30" ht="13.2" x14ac:dyDescent="0.25">
      <c r="C22" s="61" t="s">
        <v>1</v>
      </c>
      <c r="D22" s="31">
        <f>AVERAGE(K5:K35)</f>
        <v>-2251.9032258064517</v>
      </c>
      <c r="E22" s="32">
        <f>AVERAGE(L5:L35)</f>
        <v>-149.00768225806448</v>
      </c>
      <c r="F22" s="32">
        <f>AVERAGE(M5:M35)</f>
        <v>57.096774193548384</v>
      </c>
      <c r="G22" s="32">
        <f>AVERAGE(N5:N35)</f>
        <v>-672.61290322580646</v>
      </c>
      <c r="H22" s="33">
        <f>AVERAGE(O5:O35)</f>
        <v>199.80645161290323</v>
      </c>
      <c r="I22" s="1">
        <v>18</v>
      </c>
      <c r="J22" s="43">
        <v>1</v>
      </c>
      <c r="K22" s="34">
        <v>-4153</v>
      </c>
      <c r="L22" s="18">
        <v>-327.13869</v>
      </c>
      <c r="M22" s="18">
        <v>-789</v>
      </c>
      <c r="N22" s="18">
        <v>20</v>
      </c>
      <c r="O22" s="35">
        <v>-119</v>
      </c>
      <c r="P22" s="4"/>
      <c r="W22" s="5"/>
    </row>
    <row r="23" spans="2:30" ht="13.2" x14ac:dyDescent="0.25">
      <c r="C23" s="24" t="s">
        <v>4</v>
      </c>
      <c r="D23" s="34">
        <f>STDEV(K5:K35)</f>
        <v>8491.1837233483475</v>
      </c>
      <c r="E23" s="18">
        <f>STDEV(L5:L35)</f>
        <v>3560.0613771491776</v>
      </c>
      <c r="F23" s="18">
        <f>STDEV(M5:M35)</f>
        <v>3356.0246458653896</v>
      </c>
      <c r="G23" s="18">
        <f>STDEV(N5:N35)</f>
        <v>2098.3946511149798</v>
      </c>
      <c r="H23" s="35">
        <f>STDEV(O5:O35)</f>
        <v>3836.6821032358575</v>
      </c>
      <c r="I23" s="1">
        <v>19</v>
      </c>
      <c r="J23" s="43">
        <v>1</v>
      </c>
      <c r="K23" s="34">
        <v>-4629</v>
      </c>
      <c r="L23" s="18">
        <v>-460.81617</v>
      </c>
      <c r="M23" s="18">
        <v>-1111</v>
      </c>
      <c r="N23" s="18">
        <v>15</v>
      </c>
      <c r="O23" s="35">
        <v>-302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0.38709677419354838</v>
      </c>
      <c r="E24" s="46">
        <f t="shared" ref="E24:G24" si="9">COUNTIF(L$5:L$35,"&gt;=0")/COUNTA(L$5:L$35)</f>
        <v>0.5161290322580645</v>
      </c>
      <c r="F24" s="46">
        <f t="shared" si="9"/>
        <v>0.45161290322580644</v>
      </c>
      <c r="G24" s="46">
        <f t="shared" si="9"/>
        <v>0.64516129032258063</v>
      </c>
      <c r="H24" s="47">
        <f>COUNTIF(O$5:O$35,"&gt;=0")/COUNTA(O$5:O$35)</f>
        <v>0.54838709677419351</v>
      </c>
      <c r="I24" s="1">
        <v>20</v>
      </c>
      <c r="J24" s="43">
        <v>1</v>
      </c>
      <c r="K24" s="34">
        <v>-5091</v>
      </c>
      <c r="L24" s="18">
        <v>-579.94623999999999</v>
      </c>
      <c r="M24" s="18">
        <v>-1288</v>
      </c>
      <c r="N24" s="18">
        <v>8</v>
      </c>
      <c r="O24" s="35">
        <v>-408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0.61290322580645162</v>
      </c>
      <c r="E25" s="48">
        <f>1-E24</f>
        <v>0.4838709677419355</v>
      </c>
      <c r="F25" s="48">
        <f>1-F24</f>
        <v>0.54838709677419351</v>
      </c>
      <c r="G25" s="48">
        <f>1-G24</f>
        <v>0.35483870967741937</v>
      </c>
      <c r="H25" s="49">
        <f>1-H24</f>
        <v>0.45161290322580649</v>
      </c>
      <c r="I25" s="1">
        <v>21</v>
      </c>
      <c r="J25" s="43">
        <v>1</v>
      </c>
      <c r="K25" s="34">
        <v>-5918</v>
      </c>
      <c r="L25" s="18">
        <v>-656.69336999999996</v>
      </c>
      <c r="M25" s="18">
        <v>-1429</v>
      </c>
      <c r="N25" s="18">
        <v>-2</v>
      </c>
      <c r="O25" s="35">
        <v>-663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3.2" x14ac:dyDescent="0.25">
      <c r="C26" s="55" t="s">
        <v>2</v>
      </c>
      <c r="D26" s="56">
        <f>MEDIAN(K5:K35)</f>
        <v>-2637</v>
      </c>
      <c r="E26" s="56">
        <f>MEDIAN(L5:L35)</f>
        <v>1.171E-2</v>
      </c>
      <c r="F26" s="56">
        <f>MEDIAN(M5:M35)</f>
        <v>-414</v>
      </c>
      <c r="G26" s="56">
        <f>MEDIAN(N5:N35)</f>
        <v>32</v>
      </c>
      <c r="H26" s="56">
        <f>MEDIAN(O5:O35)</f>
        <v>664</v>
      </c>
      <c r="I26" s="1">
        <v>22</v>
      </c>
      <c r="J26" s="43">
        <v>1</v>
      </c>
      <c r="K26" s="34">
        <v>-6541</v>
      </c>
      <c r="L26" s="18">
        <v>-753.33555999999999</v>
      </c>
      <c r="M26" s="18">
        <v>-1506</v>
      </c>
      <c r="N26" s="18">
        <v>-39</v>
      </c>
      <c r="O26" s="35">
        <v>-834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-7143</v>
      </c>
      <c r="L27" s="18">
        <v>-847.52448000000004</v>
      </c>
      <c r="M27" s="18">
        <v>-1767</v>
      </c>
      <c r="N27" s="18">
        <v>-125</v>
      </c>
      <c r="O27" s="35">
        <v>-1049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-7854</v>
      </c>
      <c r="L28" s="18">
        <v>-998.86914999999999</v>
      </c>
      <c r="M28" s="18">
        <v>-1924</v>
      </c>
      <c r="N28" s="18">
        <v>-176</v>
      </c>
      <c r="O28" s="35">
        <v>-1326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-8494</v>
      </c>
      <c r="L29" s="18">
        <v>-1103.16256</v>
      </c>
      <c r="M29" s="18">
        <v>-2068</v>
      </c>
      <c r="N29" s="18">
        <v>-294</v>
      </c>
      <c r="O29" s="35">
        <v>-1686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-8932</v>
      </c>
      <c r="L30" s="18">
        <v>-1256.44532</v>
      </c>
      <c r="M30" s="18">
        <v>-2474</v>
      </c>
      <c r="N30" s="18">
        <v>-403</v>
      </c>
      <c r="O30" s="35">
        <v>-1895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v>-9872</v>
      </c>
      <c r="L31" s="18">
        <v>-1553.4619</v>
      </c>
      <c r="M31" s="18">
        <v>-2748</v>
      </c>
      <c r="N31" s="18">
        <v>-1290</v>
      </c>
      <c r="O31" s="35">
        <v>-2396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v>-10928</v>
      </c>
      <c r="L32" s="18">
        <v>-1911.58053</v>
      </c>
      <c r="M32" s="18">
        <v>-3084</v>
      </c>
      <c r="N32" s="18">
        <v>-2570</v>
      </c>
      <c r="O32" s="35">
        <v>-2837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v>-12482</v>
      </c>
      <c r="L33" s="18">
        <v>-2035.47838</v>
      </c>
      <c r="M33" s="18">
        <v>-3208</v>
      </c>
      <c r="N33" s="18">
        <v>-2955</v>
      </c>
      <c r="O33" s="35">
        <v>-3203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3.2" x14ac:dyDescent="0.25">
      <c r="B34" s="41"/>
      <c r="C34" s="41"/>
      <c r="I34" s="1">
        <v>30</v>
      </c>
      <c r="J34" s="43">
        <v>1</v>
      </c>
      <c r="K34" s="34">
        <v>-13653</v>
      </c>
      <c r="L34" s="18">
        <v>-2439.8437399999998</v>
      </c>
      <c r="M34" s="18">
        <v>-3999</v>
      </c>
      <c r="N34" s="18">
        <v>-5276</v>
      </c>
      <c r="O34" s="35">
        <v>-4387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I35" s="1">
        <v>31</v>
      </c>
      <c r="J35" s="44">
        <v>1</v>
      </c>
      <c r="K35" s="36">
        <v>-24415</v>
      </c>
      <c r="L35" s="23">
        <v>-16359.64639</v>
      </c>
      <c r="M35" s="23">
        <v>-7184</v>
      </c>
      <c r="N35" s="23">
        <v>-9977</v>
      </c>
      <c r="O35" s="37">
        <v>-14952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I5" sqref="I5:O35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4" t="s">
        <v>23</v>
      </c>
      <c r="D2" s="64"/>
      <c r="E2" s="64"/>
      <c r="F2" s="64"/>
      <c r="G2" s="64"/>
      <c r="H2" s="64"/>
    </row>
    <row r="3" spans="2:31" ht="29.25" customHeight="1" x14ac:dyDescent="0.25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20462</v>
      </c>
      <c r="E5" s="39">
        <f t="shared" ref="E5:H5" si="0">MAX(L5:L35)</f>
        <v>4020.0003499999998</v>
      </c>
      <c r="F5" s="39">
        <f t="shared" si="0"/>
        <v>10439</v>
      </c>
      <c r="G5" s="39">
        <f t="shared" si="0"/>
        <v>454</v>
      </c>
      <c r="H5" s="39">
        <f t="shared" si="0"/>
        <v>8778</v>
      </c>
      <c r="I5" s="1">
        <v>1</v>
      </c>
      <c r="J5" s="42">
        <v>1</v>
      </c>
      <c r="K5" s="34">
        <v>20462</v>
      </c>
      <c r="L5" s="32">
        <v>4020.0003499999998</v>
      </c>
      <c r="M5" s="32">
        <v>10439</v>
      </c>
      <c r="N5" s="32">
        <v>454</v>
      </c>
      <c r="O5" s="33">
        <v>8778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19779</v>
      </c>
      <c r="E6" s="39">
        <f t="shared" ref="E6:H6" si="1">-MIN(L5:L35)</f>
        <v>8174.00072</v>
      </c>
      <c r="F6" s="39">
        <f t="shared" si="1"/>
        <v>11025</v>
      </c>
      <c r="G6" s="39">
        <f t="shared" si="1"/>
        <v>10688</v>
      </c>
      <c r="H6" s="39">
        <f t="shared" si="1"/>
        <v>8821</v>
      </c>
      <c r="I6" s="1">
        <v>2</v>
      </c>
      <c r="J6" s="43">
        <v>1</v>
      </c>
      <c r="K6" s="34">
        <v>11416</v>
      </c>
      <c r="L6" s="18">
        <v>3321.00261</v>
      </c>
      <c r="M6" s="18">
        <v>6405</v>
      </c>
      <c r="N6" s="18">
        <v>119</v>
      </c>
      <c r="O6" s="35">
        <v>4476</v>
      </c>
      <c r="AC6"/>
      <c r="AD6" s="2"/>
    </row>
    <row r="7" spans="2:31" ht="13.2" x14ac:dyDescent="0.25">
      <c r="I7" s="1">
        <v>3</v>
      </c>
      <c r="J7" s="43">
        <v>1</v>
      </c>
      <c r="K7" s="34">
        <v>9890</v>
      </c>
      <c r="L7" s="18">
        <v>2934.47723</v>
      </c>
      <c r="M7" s="18">
        <v>4920</v>
      </c>
      <c r="N7" s="18">
        <v>106</v>
      </c>
      <c r="O7" s="35">
        <v>3970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8141</v>
      </c>
      <c r="L8" s="18">
        <v>2210.0227500000001</v>
      </c>
      <c r="M8" s="18">
        <v>2999</v>
      </c>
      <c r="N8" s="18">
        <v>103</v>
      </c>
      <c r="O8" s="35">
        <v>3370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7313</v>
      </c>
      <c r="L9" s="18">
        <v>1657.2360699999999</v>
      </c>
      <c r="M9" s="18">
        <v>2609</v>
      </c>
      <c r="N9" s="18">
        <v>102</v>
      </c>
      <c r="O9" s="35">
        <v>3064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5341</v>
      </c>
      <c r="L10" s="18">
        <v>1451.0043900000001</v>
      </c>
      <c r="M10" s="18">
        <v>1967</v>
      </c>
      <c r="N10" s="18">
        <v>97</v>
      </c>
      <c r="O10" s="35">
        <v>2732</v>
      </c>
      <c r="W10" s="5"/>
      <c r="AC10"/>
      <c r="AD10" s="2"/>
    </row>
    <row r="11" spans="2:31" ht="12.75" customHeight="1" x14ac:dyDescent="0.25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4394</v>
      </c>
      <c r="L11" s="18">
        <v>1188.73486</v>
      </c>
      <c r="M11" s="18">
        <v>1615</v>
      </c>
      <c r="N11" s="18">
        <v>94</v>
      </c>
      <c r="O11" s="35">
        <v>2598</v>
      </c>
      <c r="W11" s="5"/>
      <c r="AC11"/>
      <c r="AD11" s="2"/>
    </row>
    <row r="12" spans="2:31" ht="12.75" customHeight="1" x14ac:dyDescent="0.25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3108</v>
      </c>
      <c r="L12" s="18">
        <v>931.58646999999996</v>
      </c>
      <c r="M12" s="18">
        <v>1267</v>
      </c>
      <c r="N12" s="18">
        <v>90</v>
      </c>
      <c r="O12" s="35">
        <v>2333</v>
      </c>
      <c r="W12" s="5"/>
      <c r="AC12"/>
      <c r="AD12" s="2"/>
    </row>
    <row r="13" spans="2:31" ht="13.2" x14ac:dyDescent="0.25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2684</v>
      </c>
      <c r="L13" s="18">
        <v>754.21852999999999</v>
      </c>
      <c r="M13" s="18">
        <v>896</v>
      </c>
      <c r="N13" s="18">
        <v>86</v>
      </c>
      <c r="O13" s="35">
        <v>2151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2160</v>
      </c>
      <c r="L14" s="18">
        <v>605.94731000000002</v>
      </c>
      <c r="M14" s="18">
        <v>691</v>
      </c>
      <c r="N14" s="18">
        <v>82</v>
      </c>
      <c r="O14" s="35">
        <v>1625</v>
      </c>
      <c r="W14" s="5"/>
      <c r="AC14"/>
      <c r="AD14" s="2"/>
    </row>
    <row r="15" spans="2:31" ht="12.75" customHeight="1" x14ac:dyDescent="0.25">
      <c r="C15" s="57" t="s">
        <v>0</v>
      </c>
      <c r="D15" s="31">
        <f>MAX(K5:K35)</f>
        <v>20462</v>
      </c>
      <c r="E15" s="32">
        <f t="shared" ref="E15:H15" si="2">MAX(L5:L35)</f>
        <v>4020.0003499999998</v>
      </c>
      <c r="F15" s="32">
        <f t="shared" si="2"/>
        <v>10439</v>
      </c>
      <c r="G15" s="32">
        <f t="shared" si="2"/>
        <v>454</v>
      </c>
      <c r="H15" s="33">
        <f t="shared" si="2"/>
        <v>8778</v>
      </c>
      <c r="I15" s="1">
        <v>11</v>
      </c>
      <c r="J15" s="43">
        <v>1</v>
      </c>
      <c r="K15" s="34">
        <v>1314</v>
      </c>
      <c r="L15" s="18">
        <v>447.00029999999998</v>
      </c>
      <c r="M15" s="18">
        <v>576</v>
      </c>
      <c r="N15" s="18">
        <v>71</v>
      </c>
      <c r="O15" s="35">
        <v>1347</v>
      </c>
      <c r="W15" s="8"/>
      <c r="AC15"/>
      <c r="AD15" s="2"/>
    </row>
    <row r="16" spans="2:31" ht="13.2" x14ac:dyDescent="0.25">
      <c r="C16" s="58">
        <v>0.95</v>
      </c>
      <c r="D16" s="34">
        <f>PERCENTILE(K5:K35, 0.95)</f>
        <v>10729.299999999996</v>
      </c>
      <c r="E16" s="18">
        <f t="shared" ref="E16:H16" si="3">PERCENTILE(L5:L35, 0.95)</f>
        <v>3147.0661889999988</v>
      </c>
      <c r="F16" s="18">
        <f t="shared" si="3"/>
        <v>5736.7499999999955</v>
      </c>
      <c r="G16" s="18">
        <f t="shared" si="3"/>
        <v>113.14999999999996</v>
      </c>
      <c r="H16" s="35">
        <f t="shared" si="3"/>
        <v>4248.2999999999984</v>
      </c>
      <c r="I16" s="1">
        <v>12</v>
      </c>
      <c r="J16" s="43">
        <v>1</v>
      </c>
      <c r="K16" s="34">
        <v>277</v>
      </c>
      <c r="L16" s="18">
        <v>319.47719999999998</v>
      </c>
      <c r="M16" s="18">
        <v>235</v>
      </c>
      <c r="N16" s="18">
        <v>65</v>
      </c>
      <c r="O16" s="35">
        <v>1269</v>
      </c>
      <c r="W16" s="8"/>
      <c r="AC16"/>
      <c r="AD16" s="2"/>
    </row>
    <row r="17" spans="2:30" ht="13.2" x14ac:dyDescent="0.25">
      <c r="C17" s="59">
        <v>0.75</v>
      </c>
      <c r="D17" s="34">
        <f>PERCENTILE(K5:K35, 0.75)</f>
        <v>3002</v>
      </c>
      <c r="E17" s="18">
        <f t="shared" ref="E17:H17" si="4">PERCENTILE(L5:L35, 0.75)</f>
        <v>887.24448499999994</v>
      </c>
      <c r="F17" s="18">
        <f t="shared" si="4"/>
        <v>1174.25</v>
      </c>
      <c r="G17" s="18">
        <f t="shared" si="4"/>
        <v>89</v>
      </c>
      <c r="H17" s="35">
        <f t="shared" si="4"/>
        <v>2287.5</v>
      </c>
      <c r="I17" s="1">
        <v>13</v>
      </c>
      <c r="J17" s="43">
        <v>1</v>
      </c>
      <c r="K17" s="34">
        <v>86</v>
      </c>
      <c r="L17" s="18">
        <v>242.99967000000001</v>
      </c>
      <c r="M17" s="18">
        <v>62</v>
      </c>
      <c r="N17" s="18">
        <v>60</v>
      </c>
      <c r="O17" s="35">
        <v>1103</v>
      </c>
      <c r="W17" s="5"/>
      <c r="AC17"/>
      <c r="AD17" s="2"/>
    </row>
    <row r="18" spans="2:30" ht="13.2" x14ac:dyDescent="0.25">
      <c r="C18" s="59">
        <v>0.5</v>
      </c>
      <c r="D18" s="34">
        <f>PERCENTILE(K5:K35, 0.5)</f>
        <v>-1301</v>
      </c>
      <c r="E18" s="18">
        <f t="shared" ref="E18:H18" si="5">PERCENTILE(L5:L35, 0.5)</f>
        <v>-52.628219999999999</v>
      </c>
      <c r="F18" s="18">
        <f t="shared" si="5"/>
        <v>-595</v>
      </c>
      <c r="G18" s="18">
        <f t="shared" si="5"/>
        <v>53.5</v>
      </c>
      <c r="H18" s="35">
        <f t="shared" si="5"/>
        <v>391.5</v>
      </c>
      <c r="I18" s="1">
        <v>14</v>
      </c>
      <c r="J18" s="43">
        <v>1</v>
      </c>
      <c r="K18" s="34">
        <v>-357</v>
      </c>
      <c r="L18" s="18">
        <v>102.52542</v>
      </c>
      <c r="M18" s="18">
        <v>-168</v>
      </c>
      <c r="N18" s="18">
        <v>56</v>
      </c>
      <c r="O18" s="35">
        <v>762</v>
      </c>
      <c r="W18" s="5"/>
      <c r="AC18"/>
      <c r="AD18" s="2"/>
    </row>
    <row r="19" spans="2:30" ht="13.2" x14ac:dyDescent="0.25">
      <c r="C19" s="59">
        <v>0.25</v>
      </c>
      <c r="D19" s="34">
        <f>PERCENTILE(K5:K35, 0.25)</f>
        <v>-6105.25</v>
      </c>
      <c r="E19" s="18">
        <f t="shared" ref="E19:H19" si="6">PERCENTILE(L5:L35, 0.25)</f>
        <v>-1166.9370450000001</v>
      </c>
      <c r="F19" s="18">
        <f t="shared" si="6"/>
        <v>-3407.25</v>
      </c>
      <c r="G19" s="18">
        <f t="shared" si="6"/>
        <v>13</v>
      </c>
      <c r="H19" s="35">
        <f t="shared" si="6"/>
        <v>-1325.75</v>
      </c>
      <c r="I19" s="1">
        <v>15</v>
      </c>
      <c r="J19" s="43">
        <v>1</v>
      </c>
      <c r="K19" s="34">
        <v>-848</v>
      </c>
      <c r="L19" s="18">
        <v>3.55409</v>
      </c>
      <c r="M19" s="18">
        <v>-512</v>
      </c>
      <c r="N19" s="18">
        <v>54</v>
      </c>
      <c r="O19" s="35">
        <v>506</v>
      </c>
      <c r="P19" s="4"/>
      <c r="W19" s="5"/>
      <c r="AC19"/>
      <c r="AD19" s="2"/>
    </row>
    <row r="20" spans="2:30" ht="13.2" x14ac:dyDescent="0.25">
      <c r="C20" s="58">
        <v>0.05</v>
      </c>
      <c r="D20" s="34">
        <f>PERCENTILE(K5:K35, 0.05)</f>
        <v>-12681.699999999999</v>
      </c>
      <c r="E20" s="18">
        <f t="shared" ref="E20:H20" si="7">PERCENTILE(L5:L35, 0.05)</f>
        <v>-3996.4241889999998</v>
      </c>
      <c r="F20" s="18">
        <f t="shared" si="7"/>
        <v>-6344</v>
      </c>
      <c r="G20" s="18">
        <f t="shared" si="7"/>
        <v>-4217.7999999999993</v>
      </c>
      <c r="H20" s="35">
        <f t="shared" si="7"/>
        <v>-3891.7999999999997</v>
      </c>
      <c r="I20" s="1">
        <v>16</v>
      </c>
      <c r="J20" s="43">
        <v>1</v>
      </c>
      <c r="K20" s="34">
        <v>-1754</v>
      </c>
      <c r="L20" s="18">
        <v>-108.81053</v>
      </c>
      <c r="M20" s="18">
        <v>-678</v>
      </c>
      <c r="N20" s="18">
        <v>53</v>
      </c>
      <c r="O20" s="35">
        <v>277</v>
      </c>
      <c r="P20" s="4"/>
      <c r="W20" s="5"/>
      <c r="AC20"/>
      <c r="AD20" s="2"/>
    </row>
    <row r="21" spans="2:30" ht="13.2" x14ac:dyDescent="0.25">
      <c r="C21" s="60" t="s">
        <v>3</v>
      </c>
      <c r="D21" s="36">
        <f>MIN(K5:K35)</f>
        <v>-19779</v>
      </c>
      <c r="E21" s="23">
        <f t="shared" ref="E21:H21" si="8">MIN(L5:L35)</f>
        <v>-8174.00072</v>
      </c>
      <c r="F21" s="23">
        <f t="shared" si="8"/>
        <v>-11025</v>
      </c>
      <c r="G21" s="23">
        <f t="shared" si="8"/>
        <v>-10688</v>
      </c>
      <c r="H21" s="37">
        <f t="shared" si="8"/>
        <v>-8821</v>
      </c>
      <c r="I21" s="1">
        <v>17</v>
      </c>
      <c r="J21" s="43">
        <v>1</v>
      </c>
      <c r="K21" s="34">
        <v>-2460</v>
      </c>
      <c r="L21" s="18">
        <v>-336.79635999999999</v>
      </c>
      <c r="M21" s="18">
        <v>-857</v>
      </c>
      <c r="N21" s="18">
        <v>50</v>
      </c>
      <c r="O21" s="35">
        <v>40</v>
      </c>
      <c r="P21" s="4"/>
      <c r="W21" s="5"/>
      <c r="AC21"/>
      <c r="AD21" s="2"/>
    </row>
    <row r="22" spans="2:30" ht="13.2" x14ac:dyDescent="0.25">
      <c r="C22" s="61" t="s">
        <v>1</v>
      </c>
      <c r="D22" s="31">
        <f>AVERAGE(K5:K35)</f>
        <v>-1137.6666666666667</v>
      </c>
      <c r="E22" s="32">
        <f>AVERAGE(L5:L35)</f>
        <v>-323.68228066666671</v>
      </c>
      <c r="F22" s="32">
        <f>AVERAGE(M5:M35)</f>
        <v>-705</v>
      </c>
      <c r="G22" s="32">
        <f>AVERAGE(N5:N35)</f>
        <v>-667.93333333333328</v>
      </c>
      <c r="H22" s="33">
        <f>AVERAGE(O5:O35)</f>
        <v>305.56666666666666</v>
      </c>
      <c r="I22" s="1">
        <v>18</v>
      </c>
      <c r="J22" s="43">
        <v>1</v>
      </c>
      <c r="K22" s="34">
        <v>-3120</v>
      </c>
      <c r="L22" s="18">
        <v>-478.83202999999997</v>
      </c>
      <c r="M22" s="18">
        <v>-1098</v>
      </c>
      <c r="N22" s="18">
        <v>48</v>
      </c>
      <c r="O22" s="35">
        <v>-208</v>
      </c>
      <c r="P22" s="4"/>
      <c r="W22" s="5"/>
      <c r="AC22"/>
      <c r="AD22" s="2"/>
    </row>
    <row r="23" spans="2:30" ht="13.2" x14ac:dyDescent="0.25">
      <c r="C23" s="24" t="s">
        <v>4</v>
      </c>
      <c r="D23" s="34">
        <f>STDEV(K5:K35)</f>
        <v>8150.0945555476728</v>
      </c>
      <c r="E23" s="18">
        <f>STDEV(L5:L35)</f>
        <v>2405.3007613789728</v>
      </c>
      <c r="F23" s="18">
        <f>STDEV(M5:M35)</f>
        <v>4132.4609600342137</v>
      </c>
      <c r="G23" s="18">
        <f>STDEV(N5:N35)</f>
        <v>2211.7587935666811</v>
      </c>
      <c r="H23" s="35">
        <f>STDEV(O5:O35)</f>
        <v>3219.9890627714585</v>
      </c>
      <c r="I23" s="1">
        <v>19</v>
      </c>
      <c r="J23" s="43">
        <v>1</v>
      </c>
      <c r="K23" s="34">
        <v>-3813</v>
      </c>
      <c r="L23" s="18">
        <v>-594.63868000000002</v>
      </c>
      <c r="M23" s="18">
        <v>-1279</v>
      </c>
      <c r="N23" s="18">
        <v>39</v>
      </c>
      <c r="O23" s="35">
        <v>-372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5">
      <c r="C24" s="25" t="s">
        <v>8</v>
      </c>
      <c r="D24" s="53">
        <f>COUNTIF(K$5:K$35,"&gt;=0")/COUNTA(K$5:K$35)</f>
        <v>0.43333333333333335</v>
      </c>
      <c r="E24" s="46">
        <f>COUNTIF(L$5:L$35,"&gt;=0")/COUNTA(L$5:L$35)</f>
        <v>0.5</v>
      </c>
      <c r="F24" s="46">
        <f t="shared" ref="F24:H24" si="9">COUNTIF(M$5:M$35,"&gt;=0")/COUNTA(M$5:M$35)</f>
        <v>0.43333333333333335</v>
      </c>
      <c r="G24" s="46">
        <f t="shared" si="9"/>
        <v>0.76666666666666672</v>
      </c>
      <c r="H24" s="47">
        <f t="shared" si="9"/>
        <v>0.56666666666666665</v>
      </c>
      <c r="I24" s="1">
        <v>20</v>
      </c>
      <c r="J24" s="43">
        <v>1</v>
      </c>
      <c r="K24" s="34">
        <v>-4271</v>
      </c>
      <c r="L24" s="18">
        <v>-842.95255999999995</v>
      </c>
      <c r="M24" s="18">
        <v>-1541</v>
      </c>
      <c r="N24" s="18">
        <v>31</v>
      </c>
      <c r="O24" s="35">
        <v>-710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5">
      <c r="C25" s="26" t="s">
        <v>9</v>
      </c>
      <c r="D25" s="54">
        <f>1-D24</f>
        <v>0.56666666666666665</v>
      </c>
      <c r="E25" s="48">
        <f>1-E24</f>
        <v>0.5</v>
      </c>
      <c r="F25" s="48">
        <f>1-F24</f>
        <v>0.56666666666666665</v>
      </c>
      <c r="G25" s="48">
        <f>1-G24</f>
        <v>0.23333333333333328</v>
      </c>
      <c r="H25" s="49">
        <f>1-H24</f>
        <v>0.43333333333333335</v>
      </c>
      <c r="I25" s="1">
        <v>21</v>
      </c>
      <c r="J25" s="43">
        <v>1</v>
      </c>
      <c r="K25" s="34">
        <v>-4530</v>
      </c>
      <c r="L25" s="18">
        <v>-998.75783000000001</v>
      </c>
      <c r="M25" s="18">
        <v>-2209</v>
      </c>
      <c r="N25" s="18">
        <v>21</v>
      </c>
      <c r="O25" s="35">
        <v>-1076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3.2" x14ac:dyDescent="0.25">
      <c r="C26" s="55" t="s">
        <v>2</v>
      </c>
      <c r="D26" s="56">
        <f>MEDIAN(K5:K35)</f>
        <v>-1301</v>
      </c>
      <c r="E26" s="56">
        <f>MEDIAN(L5:L35)</f>
        <v>-52.628219999999999</v>
      </c>
      <c r="F26" s="56">
        <f>MEDIAN(M5:M35)</f>
        <v>-595</v>
      </c>
      <c r="G26" s="56">
        <f>MEDIAN(N5:N35)</f>
        <v>53.5</v>
      </c>
      <c r="H26" s="56">
        <f>MEDIAN(O5:O35)</f>
        <v>391.5</v>
      </c>
      <c r="I26" s="1">
        <v>22</v>
      </c>
      <c r="J26" s="43">
        <v>1</v>
      </c>
      <c r="K26" s="34">
        <v>-5758</v>
      </c>
      <c r="L26" s="18">
        <v>-1094.96271</v>
      </c>
      <c r="M26" s="18">
        <v>-2877</v>
      </c>
      <c r="N26" s="18">
        <v>19</v>
      </c>
      <c r="O26" s="35">
        <v>-1241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3.2" x14ac:dyDescent="0.25">
      <c r="I27" s="1">
        <v>23</v>
      </c>
      <c r="J27" s="43">
        <v>1</v>
      </c>
      <c r="K27" s="34">
        <v>-6221</v>
      </c>
      <c r="L27" s="18">
        <v>-1190.92849</v>
      </c>
      <c r="M27" s="18">
        <v>-3584</v>
      </c>
      <c r="N27" s="18">
        <v>11</v>
      </c>
      <c r="O27" s="35">
        <v>-1354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-7024</v>
      </c>
      <c r="L28" s="18">
        <v>-1349.0976599999999</v>
      </c>
      <c r="M28" s="18">
        <v>-3801</v>
      </c>
      <c r="N28" s="18">
        <v>-14</v>
      </c>
      <c r="O28" s="35">
        <v>-1896</v>
      </c>
      <c r="P28" s="4"/>
      <c r="X28" s="15"/>
      <c r="Y28" s="15"/>
      <c r="Z28" s="15"/>
      <c r="AA28" s="16"/>
      <c r="AC28"/>
      <c r="AD28" s="2"/>
    </row>
    <row r="29" spans="2:30" ht="13.2" x14ac:dyDescent="0.25">
      <c r="B29" s="41"/>
      <c r="C29" s="41"/>
      <c r="I29" s="1">
        <v>25</v>
      </c>
      <c r="J29" s="43">
        <v>1</v>
      </c>
      <c r="K29" s="34">
        <v>-7784</v>
      </c>
      <c r="L29" s="18">
        <v>-1622.1987200000001</v>
      </c>
      <c r="M29" s="18">
        <v>-4033</v>
      </c>
      <c r="N29" s="18">
        <v>-119</v>
      </c>
      <c r="O29" s="35">
        <v>-2378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3.2" x14ac:dyDescent="0.25">
      <c r="B30" s="41"/>
      <c r="C30" s="41"/>
      <c r="I30" s="1">
        <v>26</v>
      </c>
      <c r="J30" s="43">
        <v>1</v>
      </c>
      <c r="K30" s="34">
        <v>-8283</v>
      </c>
      <c r="L30" s="18">
        <v>-2396.76179</v>
      </c>
      <c r="M30" s="18">
        <v>-4622</v>
      </c>
      <c r="N30" s="18">
        <v>-565</v>
      </c>
      <c r="O30" s="35">
        <v>-2426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3.2" x14ac:dyDescent="0.25">
      <c r="B31" s="41"/>
      <c r="C31" s="41"/>
      <c r="I31" s="1">
        <v>27</v>
      </c>
      <c r="J31" s="43">
        <v>1</v>
      </c>
      <c r="K31" s="34">
        <v>-9690</v>
      </c>
      <c r="L31" s="18">
        <v>-2837.0195100000001</v>
      </c>
      <c r="M31" s="18">
        <v>-4897</v>
      </c>
      <c r="N31" s="18">
        <v>-2249</v>
      </c>
      <c r="O31" s="35">
        <v>-3042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3.2" x14ac:dyDescent="0.25">
      <c r="B32" s="41"/>
      <c r="C32" s="41"/>
      <c r="I32" s="1">
        <v>28</v>
      </c>
      <c r="J32" s="43">
        <v>1</v>
      </c>
      <c r="K32" s="34">
        <v>-10815</v>
      </c>
      <c r="L32" s="18">
        <v>-3345.49755</v>
      </c>
      <c r="M32" s="18">
        <v>-6135</v>
      </c>
      <c r="N32" s="18">
        <v>-3549</v>
      </c>
      <c r="O32" s="35">
        <v>-3487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3.2" x14ac:dyDescent="0.25">
      <c r="B33" s="41"/>
      <c r="C33" s="41"/>
      <c r="I33" s="1">
        <v>29</v>
      </c>
      <c r="J33" s="43">
        <v>1</v>
      </c>
      <c r="K33" s="34">
        <v>-14209</v>
      </c>
      <c r="L33" s="18">
        <v>-4529.0005300000003</v>
      </c>
      <c r="M33" s="18">
        <v>-6515</v>
      </c>
      <c r="N33" s="18">
        <v>-4765</v>
      </c>
      <c r="O33" s="35">
        <v>-4223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3.2" x14ac:dyDescent="0.25">
      <c r="B34" s="41"/>
      <c r="C34" s="41"/>
      <c r="I34" s="1">
        <v>30</v>
      </c>
      <c r="J34" s="43">
        <v>1</v>
      </c>
      <c r="K34" s="34">
        <v>-19779</v>
      </c>
      <c r="L34" s="18">
        <v>-8174.00072</v>
      </c>
      <c r="M34" s="18">
        <v>-11025</v>
      </c>
      <c r="N34" s="18">
        <v>-10688</v>
      </c>
      <c r="O34" s="35">
        <v>-8821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zoomScale="85" zoomScaleNormal="85" workbookViewId="0">
      <selection activeCell="C3" sqref="C3:H3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6640625" style="1" customWidth="1"/>
    <col min="16" max="16" width="2.5546875" style="1" customWidth="1"/>
    <col min="17" max="17" width="18.332031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64" t="s">
        <v>24</v>
      </c>
      <c r="D2" s="64"/>
      <c r="E2" s="64"/>
      <c r="F2" s="64"/>
      <c r="G2" s="64"/>
      <c r="H2" s="64"/>
    </row>
    <row r="3" spans="2:31" ht="29.25" customHeight="1" x14ac:dyDescent="0.25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3.2" x14ac:dyDescent="0.25">
      <c r="C5" s="40" t="s">
        <v>12</v>
      </c>
      <c r="D5" s="39">
        <f>MAX(K5:K35)</f>
        <v>16087</v>
      </c>
      <c r="E5" s="39">
        <f t="shared" ref="E5:H5" si="0">MAX(L5:L35)</f>
        <v>7399.0002599999998</v>
      </c>
      <c r="F5" s="39">
        <f t="shared" si="0"/>
        <v>11082</v>
      </c>
      <c r="G5" s="39">
        <f t="shared" si="0"/>
        <v>346</v>
      </c>
      <c r="H5" s="39">
        <f t="shared" si="0"/>
        <v>7519</v>
      </c>
      <c r="I5" s="1">
        <v>1</v>
      </c>
      <c r="J5" s="42">
        <v>1</v>
      </c>
      <c r="K5" s="31">
        <v>16087</v>
      </c>
      <c r="L5" s="32">
        <v>7399.0002599999998</v>
      </c>
      <c r="M5" s="32">
        <v>11082</v>
      </c>
      <c r="N5" s="32">
        <v>346</v>
      </c>
      <c r="O5" s="33">
        <v>7519</v>
      </c>
      <c r="AC5"/>
      <c r="AD5" s="2"/>
      <c r="AE5" s="6"/>
    </row>
    <row r="6" spans="2:31" ht="13.2" x14ac:dyDescent="0.25">
      <c r="B6" s="41"/>
      <c r="C6" s="40" t="s">
        <v>13</v>
      </c>
      <c r="D6" s="39">
        <f>-MIN(K5:K35)</f>
        <v>23970</v>
      </c>
      <c r="E6" s="39">
        <f t="shared" ref="E6:H6" si="1">-MIN(L5:L35)</f>
        <v>9675.7088999999996</v>
      </c>
      <c r="F6" s="39">
        <f t="shared" si="1"/>
        <v>5137</v>
      </c>
      <c r="G6" s="39">
        <f t="shared" si="1"/>
        <v>11922</v>
      </c>
      <c r="H6" s="39">
        <f t="shared" si="1"/>
        <v>10703</v>
      </c>
      <c r="I6" s="1">
        <v>2</v>
      </c>
      <c r="J6" s="43">
        <v>1</v>
      </c>
      <c r="K6" s="34">
        <v>11788</v>
      </c>
      <c r="L6" s="18">
        <v>5857.89624</v>
      </c>
      <c r="M6" s="18">
        <v>9176</v>
      </c>
      <c r="N6" s="18">
        <v>134</v>
      </c>
      <c r="O6" s="35">
        <v>5908</v>
      </c>
      <c r="AC6"/>
      <c r="AD6" s="2"/>
    </row>
    <row r="7" spans="2:31" ht="13.2" x14ac:dyDescent="0.25">
      <c r="I7" s="1">
        <v>3</v>
      </c>
      <c r="J7" s="43">
        <v>1</v>
      </c>
      <c r="K7" s="34">
        <v>9163</v>
      </c>
      <c r="L7" s="18">
        <v>5554.6454599999997</v>
      </c>
      <c r="M7" s="18">
        <v>7198</v>
      </c>
      <c r="N7" s="18">
        <v>106</v>
      </c>
      <c r="O7" s="35">
        <v>4699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7497</v>
      </c>
      <c r="L8" s="18">
        <v>4618.0001499999998</v>
      </c>
      <c r="M8" s="18">
        <v>6218</v>
      </c>
      <c r="N8" s="18">
        <v>100</v>
      </c>
      <c r="O8" s="35">
        <v>3645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6593</v>
      </c>
      <c r="L9" s="18">
        <v>4247.7277100000001</v>
      </c>
      <c r="M9" s="18">
        <v>5253</v>
      </c>
      <c r="N9" s="18">
        <v>92</v>
      </c>
      <c r="O9" s="35">
        <v>3471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5694</v>
      </c>
      <c r="L10" s="18">
        <v>3885.8954899999999</v>
      </c>
      <c r="M10" s="18">
        <v>4834</v>
      </c>
      <c r="N10" s="18">
        <v>86</v>
      </c>
      <c r="O10" s="35">
        <v>3096</v>
      </c>
      <c r="W10" s="5"/>
      <c r="AC10"/>
      <c r="AD10" s="2"/>
    </row>
    <row r="11" spans="2:31" ht="12.75" customHeight="1" x14ac:dyDescent="0.25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4820</v>
      </c>
      <c r="L11" s="18">
        <v>3665.44875</v>
      </c>
      <c r="M11" s="18">
        <v>4132</v>
      </c>
      <c r="N11" s="18">
        <v>82</v>
      </c>
      <c r="O11" s="35">
        <v>2844</v>
      </c>
      <c r="W11" s="5"/>
      <c r="AC11"/>
      <c r="AD11" s="2"/>
    </row>
    <row r="12" spans="2:31" ht="13.2" x14ac:dyDescent="0.25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4062</v>
      </c>
      <c r="L12" s="18">
        <v>3460.3201300000001</v>
      </c>
      <c r="M12" s="18">
        <v>3918</v>
      </c>
      <c r="N12" s="18">
        <v>77</v>
      </c>
      <c r="O12" s="35">
        <v>2443</v>
      </c>
      <c r="W12" s="5"/>
      <c r="AC12"/>
      <c r="AD12" s="2"/>
    </row>
    <row r="13" spans="2:31" ht="13.2" x14ac:dyDescent="0.25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3528</v>
      </c>
      <c r="L13" s="18">
        <v>3302.0003499999998</v>
      </c>
      <c r="M13" s="18">
        <v>3700</v>
      </c>
      <c r="N13" s="18">
        <v>72</v>
      </c>
      <c r="O13" s="35">
        <v>1901</v>
      </c>
      <c r="W13" s="5"/>
      <c r="AC13"/>
      <c r="AD13" s="2"/>
    </row>
    <row r="14" spans="2:31" ht="12.75" customHeight="1" x14ac:dyDescent="0.25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2618</v>
      </c>
      <c r="L14" s="18">
        <v>3026.9997199999998</v>
      </c>
      <c r="M14" s="18">
        <v>3356</v>
      </c>
      <c r="N14" s="18">
        <v>68</v>
      </c>
      <c r="O14" s="35">
        <v>1771</v>
      </c>
      <c r="W14" s="5"/>
      <c r="AC14"/>
      <c r="AD14" s="2"/>
    </row>
    <row r="15" spans="2:31" ht="12.75" customHeight="1" x14ac:dyDescent="0.25">
      <c r="C15" s="20" t="s">
        <v>0</v>
      </c>
      <c r="D15" s="31">
        <f>MAX(K5:K35)</f>
        <v>16087</v>
      </c>
      <c r="E15" s="32">
        <f t="shared" ref="E15:H15" si="2">MAX(L5:L35)</f>
        <v>7399.0002599999998</v>
      </c>
      <c r="F15" s="32">
        <f t="shared" si="2"/>
        <v>11082</v>
      </c>
      <c r="G15" s="32">
        <f t="shared" si="2"/>
        <v>346</v>
      </c>
      <c r="H15" s="33">
        <f t="shared" si="2"/>
        <v>7519</v>
      </c>
      <c r="I15" s="1">
        <v>11</v>
      </c>
      <c r="J15" s="43">
        <v>1</v>
      </c>
      <c r="K15" s="34">
        <v>2038</v>
      </c>
      <c r="L15" s="18">
        <v>2793.9933000000001</v>
      </c>
      <c r="M15" s="18">
        <v>2967</v>
      </c>
      <c r="N15" s="18">
        <v>65</v>
      </c>
      <c r="O15" s="35">
        <v>1540</v>
      </c>
      <c r="W15" s="8"/>
      <c r="AC15"/>
      <c r="AD15" s="2"/>
    </row>
    <row r="16" spans="2:31" ht="13.2" x14ac:dyDescent="0.25">
      <c r="C16" s="21">
        <v>0.95</v>
      </c>
      <c r="D16" s="34">
        <f>PERCENTILE(K5:K35, 0.95)</f>
        <v>10475.5</v>
      </c>
      <c r="E16" s="18">
        <f t="shared" ref="E16:H16" si="3">PERCENTILE(L5:L35, 0.95)</f>
        <v>5706.2708499999999</v>
      </c>
      <c r="F16" s="18">
        <f t="shared" si="3"/>
        <v>8187</v>
      </c>
      <c r="G16" s="18">
        <f t="shared" si="3"/>
        <v>120</v>
      </c>
      <c r="H16" s="35">
        <f t="shared" si="3"/>
        <v>5303.5</v>
      </c>
      <c r="I16" s="1">
        <v>12</v>
      </c>
      <c r="J16" s="43">
        <v>1</v>
      </c>
      <c r="K16" s="34">
        <v>1321</v>
      </c>
      <c r="L16" s="18">
        <v>2595.9999299999999</v>
      </c>
      <c r="M16" s="18">
        <v>2111</v>
      </c>
      <c r="N16" s="18">
        <v>58</v>
      </c>
      <c r="O16" s="35">
        <v>1203</v>
      </c>
      <c r="W16" s="8"/>
      <c r="AC16"/>
      <c r="AD16" s="2"/>
    </row>
    <row r="17" spans="1:30" ht="13.2" x14ac:dyDescent="0.25">
      <c r="C17" s="22">
        <v>0.75</v>
      </c>
      <c r="D17" s="34">
        <f>PERCENTILE(K5:K35, 0.75)</f>
        <v>3795</v>
      </c>
      <c r="E17" s="18">
        <f t="shared" ref="E17:H17" si="4">PERCENTILE(L5:L35, 0.75)</f>
        <v>3381.1602400000002</v>
      </c>
      <c r="F17" s="18">
        <f t="shared" si="4"/>
        <v>3809</v>
      </c>
      <c r="G17" s="18">
        <f t="shared" si="4"/>
        <v>74.5</v>
      </c>
      <c r="H17" s="35">
        <f t="shared" si="4"/>
        <v>2172</v>
      </c>
      <c r="I17" s="1">
        <v>13</v>
      </c>
      <c r="J17" s="43">
        <v>1</v>
      </c>
      <c r="K17" s="34">
        <v>583</v>
      </c>
      <c r="L17" s="18">
        <v>2322.2829999999999</v>
      </c>
      <c r="M17" s="18">
        <v>1972</v>
      </c>
      <c r="N17" s="18">
        <v>52</v>
      </c>
      <c r="O17" s="35">
        <v>1109</v>
      </c>
      <c r="W17" s="5"/>
      <c r="AC17"/>
      <c r="AD17" s="2"/>
    </row>
    <row r="18" spans="1:30" ht="13.2" x14ac:dyDescent="0.25">
      <c r="C18" s="22">
        <v>0.5</v>
      </c>
      <c r="D18" s="34">
        <f>PERCENTILE(K5:K35, 0.5)</f>
        <v>-1102</v>
      </c>
      <c r="E18" s="18">
        <f t="shared" ref="E18:H18" si="5">PERCENTILE(L5:L35, 0.5)</f>
        <v>1369.99954</v>
      </c>
      <c r="F18" s="18">
        <f t="shared" si="5"/>
        <v>1096</v>
      </c>
      <c r="G18" s="18">
        <f t="shared" si="5"/>
        <v>39</v>
      </c>
      <c r="H18" s="35">
        <f t="shared" si="5"/>
        <v>536</v>
      </c>
      <c r="I18" s="1">
        <v>14</v>
      </c>
      <c r="J18" s="43">
        <v>1</v>
      </c>
      <c r="K18" s="34">
        <v>-271</v>
      </c>
      <c r="L18" s="18">
        <v>1846.0855100000001</v>
      </c>
      <c r="M18" s="18">
        <v>1505</v>
      </c>
      <c r="N18" s="18">
        <v>46</v>
      </c>
      <c r="O18" s="35">
        <v>911</v>
      </c>
      <c r="W18" s="5"/>
      <c r="AC18"/>
      <c r="AD18" s="2"/>
    </row>
    <row r="19" spans="1:30" ht="13.2" x14ac:dyDescent="0.25">
      <c r="C19" s="22">
        <v>0.25</v>
      </c>
      <c r="D19" s="34">
        <f>PERCENTILE(K5:K35, 0.25)</f>
        <v>-6566.5</v>
      </c>
      <c r="E19" s="18">
        <f t="shared" ref="E19:H19" si="6">PERCENTILE(L5:L35, 0.25)</f>
        <v>-437.54111499999999</v>
      </c>
      <c r="F19" s="18">
        <f t="shared" si="6"/>
        <v>-811</v>
      </c>
      <c r="G19" s="18">
        <f t="shared" si="6"/>
        <v>-932.5</v>
      </c>
      <c r="H19" s="35">
        <f t="shared" si="6"/>
        <v>-1494</v>
      </c>
      <c r="I19" s="1">
        <v>15</v>
      </c>
      <c r="J19" s="43">
        <v>1</v>
      </c>
      <c r="K19" s="34">
        <v>-593</v>
      </c>
      <c r="L19" s="18">
        <v>1554.99973</v>
      </c>
      <c r="M19" s="18">
        <v>1316</v>
      </c>
      <c r="N19" s="18">
        <v>41</v>
      </c>
      <c r="O19" s="35">
        <v>745</v>
      </c>
      <c r="P19" s="4"/>
      <c r="W19" s="5"/>
      <c r="AC19"/>
      <c r="AD19" s="2"/>
    </row>
    <row r="20" spans="1:30" ht="13.2" x14ac:dyDescent="0.25">
      <c r="C20" s="21">
        <v>0.05</v>
      </c>
      <c r="D20" s="34">
        <f>PERCENTILE(K5:K35, 0.05)</f>
        <v>-14235.5</v>
      </c>
      <c r="E20" s="18">
        <f t="shared" ref="E20:H20" si="7">PERCENTILE(L5:L35, 0.05)</f>
        <v>-2398.9660400000002</v>
      </c>
      <c r="F20" s="18">
        <f t="shared" si="7"/>
        <v>-2790</v>
      </c>
      <c r="G20" s="18">
        <f t="shared" si="7"/>
        <v>-7724</v>
      </c>
      <c r="H20" s="35">
        <f t="shared" si="7"/>
        <v>-3485</v>
      </c>
      <c r="I20" s="1">
        <v>16</v>
      </c>
      <c r="J20" s="43">
        <v>1</v>
      </c>
      <c r="K20" s="34">
        <v>-1102</v>
      </c>
      <c r="L20" s="18">
        <v>1369.99954</v>
      </c>
      <c r="M20" s="18">
        <v>1096</v>
      </c>
      <c r="N20" s="18">
        <v>39</v>
      </c>
      <c r="O20" s="35">
        <v>536</v>
      </c>
      <c r="P20" s="4"/>
      <c r="W20" s="5"/>
      <c r="AC20"/>
      <c r="AD20" s="2"/>
    </row>
    <row r="21" spans="1:30" ht="13.2" x14ac:dyDescent="0.25">
      <c r="C21" s="62" t="s">
        <v>3</v>
      </c>
      <c r="D21" s="34">
        <f>MIN(K5:K35)</f>
        <v>-23970</v>
      </c>
      <c r="E21" s="18">
        <f t="shared" ref="E21:H21" si="8">MIN(L5:L35)</f>
        <v>-9675.7088999999996</v>
      </c>
      <c r="F21" s="18">
        <f t="shared" si="8"/>
        <v>-5137</v>
      </c>
      <c r="G21" s="18">
        <f t="shared" si="8"/>
        <v>-11922</v>
      </c>
      <c r="H21" s="35">
        <f t="shared" si="8"/>
        <v>-10703</v>
      </c>
      <c r="I21" s="1">
        <v>17</v>
      </c>
      <c r="J21" s="43">
        <v>1</v>
      </c>
      <c r="K21" s="34">
        <v>-1844</v>
      </c>
      <c r="L21" s="18">
        <v>1063.34716</v>
      </c>
      <c r="M21" s="18">
        <v>701</v>
      </c>
      <c r="N21" s="18">
        <v>32</v>
      </c>
      <c r="O21" s="35">
        <v>207</v>
      </c>
      <c r="P21" s="4"/>
      <c r="W21" s="5"/>
      <c r="AC21"/>
      <c r="AD21" s="2"/>
    </row>
    <row r="22" spans="1:30" ht="13.2" x14ac:dyDescent="0.25">
      <c r="C22" s="61" t="s">
        <v>1</v>
      </c>
      <c r="D22" s="31">
        <f>AVERAGE(K5:K35)</f>
        <v>-1557.8387096774193</v>
      </c>
      <c r="E22" s="32">
        <f>AVERAGE(L5:L35)</f>
        <v>1276.1268990322581</v>
      </c>
      <c r="F22" s="32">
        <f>AVERAGE(M5:M35)</f>
        <v>1672.4516129032259</v>
      </c>
      <c r="G22" s="32">
        <f>AVERAGE(N5:N35)</f>
        <v>-1360.483870967742</v>
      </c>
      <c r="H22" s="33">
        <f>AVERAGE(O5:O35)</f>
        <v>328.48387096774195</v>
      </c>
      <c r="I22" s="1">
        <v>18</v>
      </c>
      <c r="J22" s="43">
        <v>1</v>
      </c>
      <c r="K22" s="34">
        <v>-2199</v>
      </c>
      <c r="L22" s="18">
        <v>845.43877999999995</v>
      </c>
      <c r="M22" s="18">
        <v>439</v>
      </c>
      <c r="N22" s="18">
        <v>21</v>
      </c>
      <c r="O22" s="35">
        <v>-272</v>
      </c>
      <c r="P22" s="4"/>
      <c r="W22" s="5"/>
      <c r="AC22"/>
      <c r="AD22" s="2"/>
    </row>
    <row r="23" spans="1:30" ht="13.2" x14ac:dyDescent="0.25">
      <c r="C23" s="24" t="s">
        <v>4</v>
      </c>
      <c r="D23" s="34">
        <f>STDEV(K5:K35)</f>
        <v>8357.0733477566737</v>
      </c>
      <c r="E23" s="18">
        <f>STDEV(L5:L35)</f>
        <v>3229.8863901359632</v>
      </c>
      <c r="F23" s="18">
        <f>STDEV(M5:M35)</f>
        <v>3640.1469186349213</v>
      </c>
      <c r="G23" s="18">
        <f>STDEV(N5:N35)</f>
        <v>2969.5163340289132</v>
      </c>
      <c r="H23" s="35">
        <f>STDEV(O5:O35)</f>
        <v>3366.227481627544</v>
      </c>
      <c r="I23" s="1">
        <v>19</v>
      </c>
      <c r="J23" s="43">
        <v>1</v>
      </c>
      <c r="K23" s="34">
        <v>-2646</v>
      </c>
      <c r="L23" s="18">
        <v>681.86180000000002</v>
      </c>
      <c r="M23" s="18">
        <v>204</v>
      </c>
      <c r="N23" s="18">
        <v>18</v>
      </c>
      <c r="O23" s="35">
        <v>-494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5">
      <c r="C24" s="25" t="s">
        <v>8</v>
      </c>
      <c r="D24" s="53">
        <f>COUNTIF(K$5:K$35,"&gt;=0")/COUNTA(K$5:K$35)</f>
        <v>0.41935483870967744</v>
      </c>
      <c r="E24" s="46">
        <f t="shared" ref="E24:H24" si="9">COUNTIF(L$5:L$35,"&gt;=0")/COUNTA(L$5:L$35)</f>
        <v>0.67741935483870963</v>
      </c>
      <c r="F24" s="46">
        <f t="shared" si="9"/>
        <v>0.64516129032258063</v>
      </c>
      <c r="G24" s="46">
        <f t="shared" si="9"/>
        <v>0.64516129032258063</v>
      </c>
      <c r="H24" s="47">
        <f t="shared" si="9"/>
        <v>0.54838709677419351</v>
      </c>
      <c r="I24" s="1">
        <v>20</v>
      </c>
      <c r="J24" s="43">
        <v>1</v>
      </c>
      <c r="K24" s="34">
        <v>-3555</v>
      </c>
      <c r="L24" s="18">
        <v>369.44727</v>
      </c>
      <c r="M24" s="18">
        <v>62</v>
      </c>
      <c r="N24" s="18">
        <v>9</v>
      </c>
      <c r="O24" s="35">
        <v>-846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5">
      <c r="C25" s="26" t="s">
        <v>9</v>
      </c>
      <c r="D25" s="54">
        <f>1-D24</f>
        <v>0.58064516129032251</v>
      </c>
      <c r="E25" s="48">
        <f>1-E24</f>
        <v>0.32258064516129037</v>
      </c>
      <c r="F25" s="48">
        <f>1-F24</f>
        <v>0.35483870967741937</v>
      </c>
      <c r="G25" s="48">
        <f>1-G24</f>
        <v>0.35483870967741937</v>
      </c>
      <c r="H25" s="49">
        <f>1-H24</f>
        <v>0.45161290322580649</v>
      </c>
      <c r="I25" s="1">
        <v>21</v>
      </c>
      <c r="J25" s="43">
        <v>1</v>
      </c>
      <c r="K25" s="34">
        <v>-4330</v>
      </c>
      <c r="L25" s="18">
        <v>15.92388</v>
      </c>
      <c r="M25" s="18">
        <v>-126</v>
      </c>
      <c r="N25" s="18">
        <v>-25</v>
      </c>
      <c r="O25" s="35">
        <v>-1068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3.2" x14ac:dyDescent="0.25">
      <c r="C26" s="55" t="s">
        <v>2</v>
      </c>
      <c r="D26" s="56">
        <f>MEDIAN(K5:K35)</f>
        <v>-1102</v>
      </c>
      <c r="E26" s="56">
        <f>MEDIAN(L5:L35)</f>
        <v>1369.99954</v>
      </c>
      <c r="F26" s="56">
        <f>MEDIAN(M5:M35)</f>
        <v>1096</v>
      </c>
      <c r="G26" s="56">
        <f>MEDIAN(N5:N35)</f>
        <v>39</v>
      </c>
      <c r="H26" s="56">
        <f>MEDIAN(O5:O35)</f>
        <v>536</v>
      </c>
      <c r="I26" s="1">
        <v>22</v>
      </c>
      <c r="J26" s="43">
        <v>1</v>
      </c>
      <c r="K26" s="34">
        <v>-5477</v>
      </c>
      <c r="L26" s="18">
        <v>-80.979020000000006</v>
      </c>
      <c r="M26" s="18">
        <v>-296</v>
      </c>
      <c r="N26" s="18">
        <v>-315</v>
      </c>
      <c r="O26" s="35">
        <v>-1301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3.2" x14ac:dyDescent="0.25">
      <c r="I27" s="1">
        <v>23</v>
      </c>
      <c r="J27" s="43">
        <v>1</v>
      </c>
      <c r="K27" s="34">
        <v>-5988</v>
      </c>
      <c r="L27" s="18">
        <v>-360.65627999999998</v>
      </c>
      <c r="M27" s="18">
        <v>-620</v>
      </c>
      <c r="N27" s="18">
        <v>-607</v>
      </c>
      <c r="O27" s="35">
        <v>-1412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-7145</v>
      </c>
      <c r="L28" s="18">
        <v>-514.42594999999994</v>
      </c>
      <c r="M28" s="18">
        <v>-1002</v>
      </c>
      <c r="N28" s="18">
        <v>-1258</v>
      </c>
      <c r="O28" s="35">
        <v>-1576</v>
      </c>
      <c r="P28" s="4"/>
      <c r="X28" s="15"/>
      <c r="Y28" s="15"/>
      <c r="Z28" s="15"/>
      <c r="AA28" s="16"/>
      <c r="AC28"/>
      <c r="AD28" s="2"/>
    </row>
    <row r="29" spans="1:30" ht="13.2" x14ac:dyDescent="0.25">
      <c r="I29" s="1">
        <v>25</v>
      </c>
      <c r="J29" s="43">
        <v>1</v>
      </c>
      <c r="K29" s="34">
        <v>-7922</v>
      </c>
      <c r="L29" s="18">
        <v>-926.97011999999995</v>
      </c>
      <c r="M29" s="18">
        <v>-1186</v>
      </c>
      <c r="N29" s="18">
        <v>-1956</v>
      </c>
      <c r="O29" s="35">
        <v>-1798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3.2" x14ac:dyDescent="0.25">
      <c r="A30" s="41"/>
      <c r="B30" s="41"/>
      <c r="I30" s="1">
        <v>26</v>
      </c>
      <c r="J30" s="43">
        <v>1</v>
      </c>
      <c r="K30" s="34">
        <v>-8672</v>
      </c>
      <c r="L30" s="18">
        <v>-1324.08782</v>
      </c>
      <c r="M30" s="18">
        <v>-1339</v>
      </c>
      <c r="N30" s="18">
        <v>-2611</v>
      </c>
      <c r="O30" s="35">
        <v>-1933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3.2" x14ac:dyDescent="0.25">
      <c r="A31" s="41"/>
      <c r="B31" s="41"/>
      <c r="I31" s="1">
        <v>27</v>
      </c>
      <c r="J31" s="43">
        <v>1</v>
      </c>
      <c r="K31" s="18">
        <v>-9552</v>
      </c>
      <c r="L31" s="18">
        <v>-1465.5943199999999</v>
      </c>
      <c r="M31" s="18">
        <v>-1924</v>
      </c>
      <c r="N31" s="18">
        <v>-4247</v>
      </c>
      <c r="O31" s="35">
        <v>-2332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3.2" x14ac:dyDescent="0.25">
      <c r="A32" s="41"/>
      <c r="B32" s="41"/>
      <c r="I32" s="1">
        <v>28</v>
      </c>
      <c r="J32" s="43">
        <v>1</v>
      </c>
      <c r="K32" s="18">
        <v>-10348</v>
      </c>
      <c r="L32" s="18">
        <v>-1771.0257999999999</v>
      </c>
      <c r="M32" s="18">
        <v>-2184</v>
      </c>
      <c r="N32" s="18">
        <v>-5330</v>
      </c>
      <c r="O32" s="35">
        <v>-2660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3.2" x14ac:dyDescent="0.25">
      <c r="A33" s="41"/>
      <c r="B33" s="41"/>
      <c r="I33" s="1">
        <v>29</v>
      </c>
      <c r="J33" s="43">
        <v>1</v>
      </c>
      <c r="K33" s="34">
        <v>-11992</v>
      </c>
      <c r="L33" s="18">
        <v>-2207.5377100000001</v>
      </c>
      <c r="M33" s="18">
        <v>-2465</v>
      </c>
      <c r="N33" s="18">
        <v>-6979</v>
      </c>
      <c r="O33" s="35">
        <v>-2934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3.2" x14ac:dyDescent="0.25">
      <c r="A34" s="41"/>
      <c r="B34" s="41"/>
      <c r="I34" s="1">
        <v>30</v>
      </c>
      <c r="J34" s="43">
        <v>1</v>
      </c>
      <c r="K34" s="34">
        <v>-16479</v>
      </c>
      <c r="L34" s="18">
        <v>-2590.39437</v>
      </c>
      <c r="M34" s="18">
        <v>-3115</v>
      </c>
      <c r="N34" s="18">
        <v>-8469</v>
      </c>
      <c r="O34" s="35">
        <v>-4036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3.2" x14ac:dyDescent="0.25">
      <c r="A35" s="41"/>
      <c r="B35" s="41"/>
      <c r="I35" s="1">
        <v>31</v>
      </c>
      <c r="J35" s="44">
        <v>1</v>
      </c>
      <c r="K35" s="36">
        <v>-23970</v>
      </c>
      <c r="L35" s="23">
        <v>-9675.7088999999996</v>
      </c>
      <c r="M35" s="23">
        <v>-5137</v>
      </c>
      <c r="N35" s="23">
        <v>-11922</v>
      </c>
      <c r="O35" s="37">
        <v>-10703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3.2" x14ac:dyDescent="0.25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3.2" x14ac:dyDescent="0.25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3.2" x14ac:dyDescent="0.25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3.2" x14ac:dyDescent="0.25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3.2" x14ac:dyDescent="0.25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3.2" x14ac:dyDescent="0.25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3.2" x14ac:dyDescent="0.25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3.2" x14ac:dyDescent="0.25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PROJECT-21-29221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http://sharedocs/sites/so/gso/_layouts/15/DocIdRedir.aspx?ID=PROJECT-21-29221</Url>
      <Description>PROJECT-21-29221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0374B-0EC7-454F-A3EE-8E4ED2B8DFBB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a14523ce-dede-483e-883a-2d83261080b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3C14EAF-A694-45F4-918C-C95675FA3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 18 Published MOS estimates</vt:lpstr>
      <vt:lpstr>APR 18 Published MOS estimates</vt:lpstr>
      <vt:lpstr>MAY 18 Published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MOS_Estimates_Supporting_Data_Mar_2018-May_2018</dc:title>
  <dc:creator>cdiep</dc:creator>
  <dc:description>1.0</dc:description>
  <cp:lastModifiedBy>Yvonne Tan</cp:lastModifiedBy>
  <cp:lastPrinted>2010-01-18T07:10:20Z</cp:lastPrinted>
  <dcterms:created xsi:type="dcterms:W3CDTF">2010-01-06T00:04:41Z</dcterms:created>
  <dcterms:modified xsi:type="dcterms:W3CDTF">2017-06-07T04:42:58Z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7bf4b9ac-56cc-49f1-8fe9-67b6c727d0d5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