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://sharedocs/sites/so/gso/STTM Operations/Market Operator Service (MOS)/MOS Estimates/2017/March 2017 to May 2017/"/>
    </mc:Choice>
  </mc:AlternateContent>
  <bookViews>
    <workbookView xWindow="120" yWindow="180" windowWidth="6030" windowHeight="5145" activeTab="2"/>
  </bookViews>
  <sheets>
    <sheet name="MAR 17 Published MOS estimates" sheetId="4" r:id="rId1"/>
    <sheet name="APR 17 Published MOS estimates" sheetId="8" r:id="rId2"/>
    <sheet name="MAY 17 Published MOS estimates" sheetId="6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O34" i="8" l="1"/>
  <c r="N34" i="8"/>
  <c r="M34" i="8"/>
  <c r="L34" i="8"/>
  <c r="K34" i="8"/>
  <c r="O33" i="8"/>
  <c r="N33" i="8"/>
  <c r="M33" i="8"/>
  <c r="L33" i="8"/>
  <c r="K33" i="8"/>
  <c r="O32" i="8"/>
  <c r="N32" i="8"/>
  <c r="M32" i="8"/>
  <c r="L32" i="8"/>
  <c r="K32" i="8"/>
  <c r="O31" i="8"/>
  <c r="N31" i="8"/>
  <c r="M31" i="8"/>
  <c r="L31" i="8"/>
  <c r="K31" i="8"/>
  <c r="O30" i="8"/>
  <c r="N30" i="8"/>
  <c r="M30" i="8"/>
  <c r="L30" i="8"/>
  <c r="K30" i="8"/>
  <c r="O29" i="8"/>
  <c r="N29" i="8"/>
  <c r="M29" i="8"/>
  <c r="L29" i="8"/>
  <c r="K29" i="8"/>
  <c r="O28" i="8"/>
  <c r="N28" i="8"/>
  <c r="M28" i="8"/>
  <c r="L28" i="8"/>
  <c r="K28" i="8"/>
  <c r="O27" i="8"/>
  <c r="N27" i="8"/>
  <c r="M27" i="8"/>
  <c r="L27" i="8"/>
  <c r="K27" i="8"/>
  <c r="O26" i="8"/>
  <c r="N26" i="8"/>
  <c r="M26" i="8"/>
  <c r="L26" i="8"/>
  <c r="K26" i="8"/>
  <c r="O25" i="8"/>
  <c r="N25" i="8"/>
  <c r="M25" i="8"/>
  <c r="L25" i="8"/>
  <c r="K25" i="8"/>
  <c r="O24" i="8"/>
  <c r="N24" i="8"/>
  <c r="M24" i="8"/>
  <c r="L24" i="8"/>
  <c r="K24" i="8"/>
  <c r="O23" i="8"/>
  <c r="N23" i="8"/>
  <c r="M23" i="8"/>
  <c r="L23" i="8"/>
  <c r="K23" i="8"/>
  <c r="O22" i="8"/>
  <c r="N22" i="8"/>
  <c r="M22" i="8"/>
  <c r="L22" i="8"/>
  <c r="K22" i="8"/>
  <c r="O21" i="8"/>
  <c r="N21" i="8"/>
  <c r="M21" i="8"/>
  <c r="L21" i="8"/>
  <c r="K21" i="8"/>
  <c r="O20" i="8"/>
  <c r="N20" i="8"/>
  <c r="M20" i="8"/>
  <c r="L20" i="8"/>
  <c r="K20" i="8"/>
  <c r="O19" i="8"/>
  <c r="N19" i="8"/>
  <c r="M19" i="8"/>
  <c r="L19" i="8"/>
  <c r="K19" i="8"/>
  <c r="O18" i="8"/>
  <c r="N18" i="8"/>
  <c r="M18" i="8"/>
  <c r="L18" i="8"/>
  <c r="K18" i="8"/>
  <c r="O17" i="8"/>
  <c r="N17" i="8"/>
  <c r="M17" i="8"/>
  <c r="L17" i="8"/>
  <c r="K17" i="8"/>
  <c r="O16" i="8"/>
  <c r="N16" i="8"/>
  <c r="M16" i="8"/>
  <c r="L16" i="8"/>
  <c r="K16" i="8"/>
  <c r="O15" i="8"/>
  <c r="N15" i="8"/>
  <c r="M15" i="8"/>
  <c r="L15" i="8"/>
  <c r="K15" i="8"/>
  <c r="O14" i="8"/>
  <c r="N14" i="8"/>
  <c r="M14" i="8"/>
  <c r="L14" i="8"/>
  <c r="K14" i="8"/>
  <c r="O13" i="8"/>
  <c r="N13" i="8"/>
  <c r="M13" i="8"/>
  <c r="L13" i="8"/>
  <c r="K13" i="8"/>
  <c r="O12" i="8"/>
  <c r="N12" i="8"/>
  <c r="M12" i="8"/>
  <c r="L12" i="8"/>
  <c r="K12" i="8"/>
  <c r="O11" i="8"/>
  <c r="N11" i="8"/>
  <c r="M11" i="8"/>
  <c r="L11" i="8"/>
  <c r="K11" i="8"/>
  <c r="O10" i="8"/>
  <c r="N10" i="8"/>
  <c r="M10" i="8"/>
  <c r="L10" i="8"/>
  <c r="K10" i="8"/>
  <c r="O9" i="8"/>
  <c r="N9" i="8"/>
  <c r="M9" i="8"/>
  <c r="L9" i="8"/>
  <c r="K9" i="8"/>
  <c r="O8" i="8"/>
  <c r="N8" i="8"/>
  <c r="M8" i="8"/>
  <c r="L8" i="8"/>
  <c r="K8" i="8"/>
  <c r="O7" i="8"/>
  <c r="N7" i="8"/>
  <c r="M7" i="8"/>
  <c r="L7" i="8"/>
  <c r="K7" i="8"/>
  <c r="O6" i="8"/>
  <c r="N6" i="8"/>
  <c r="M6" i="8"/>
  <c r="L6" i="8"/>
  <c r="K6" i="8"/>
  <c r="O5" i="8"/>
  <c r="N5" i="8"/>
  <c r="M5" i="8"/>
  <c r="L5" i="8"/>
  <c r="K5" i="8"/>
  <c r="E24" i="8" l="1"/>
  <c r="D5" i="4"/>
  <c r="E5" i="4"/>
  <c r="F5" i="4"/>
  <c r="G5" i="4"/>
  <c r="H5" i="4"/>
  <c r="D6" i="4"/>
  <c r="E6" i="4"/>
  <c r="F6" i="4"/>
  <c r="G6" i="4"/>
  <c r="H6" i="4"/>
  <c r="D24" i="8" l="1"/>
  <c r="D24" i="6"/>
  <c r="E24" i="6"/>
  <c r="F24" i="6"/>
  <c r="G24" i="6"/>
  <c r="H24" i="6"/>
  <c r="F24" i="8"/>
  <c r="G24" i="8"/>
  <c r="H24" i="8"/>
  <c r="D24" i="4"/>
  <c r="H24" i="4"/>
  <c r="E24" i="4"/>
  <c r="F24" i="4"/>
  <c r="G24" i="4"/>
  <c r="G25" i="4" l="1"/>
  <c r="H25" i="4"/>
  <c r="F25" i="4"/>
  <c r="E25" i="4"/>
  <c r="D25" i="4"/>
  <c r="H23" i="4"/>
  <c r="G23" i="4"/>
  <c r="F23" i="4"/>
  <c r="E23" i="4"/>
  <c r="D23" i="4"/>
  <c r="H22" i="4"/>
  <c r="G22" i="4"/>
  <c r="F22" i="4"/>
  <c r="E22" i="4"/>
  <c r="D22" i="4"/>
  <c r="H26" i="4"/>
  <c r="G26" i="4"/>
  <c r="F26" i="4"/>
  <c r="E26" i="4"/>
  <c r="D26" i="4"/>
  <c r="H21" i="4"/>
  <c r="G21" i="4"/>
  <c r="F21" i="4"/>
  <c r="E21" i="4"/>
  <c r="D21" i="4"/>
  <c r="H20" i="4"/>
  <c r="G20" i="4"/>
  <c r="F20" i="4"/>
  <c r="E20" i="4"/>
  <c r="D20" i="4"/>
  <c r="H19" i="4"/>
  <c r="G19" i="4"/>
  <c r="F19" i="4"/>
  <c r="E19" i="4"/>
  <c r="D19" i="4"/>
  <c r="H18" i="4"/>
  <c r="G18" i="4"/>
  <c r="F18" i="4"/>
  <c r="E18" i="4"/>
  <c r="D18" i="4"/>
  <c r="H17" i="4"/>
  <c r="G17" i="4"/>
  <c r="F17" i="4"/>
  <c r="E17" i="4"/>
  <c r="D17" i="4"/>
  <c r="H16" i="4"/>
  <c r="G16" i="4"/>
  <c r="F16" i="4"/>
  <c r="E16" i="4"/>
  <c r="D16" i="4"/>
  <c r="H15" i="4"/>
  <c r="G15" i="4"/>
  <c r="F15" i="4"/>
  <c r="E15" i="4"/>
  <c r="D15" i="4"/>
  <c r="H25" i="8"/>
  <c r="G25" i="8"/>
  <c r="F25" i="8"/>
  <c r="E25" i="8"/>
  <c r="D25" i="8"/>
  <c r="H23" i="8"/>
  <c r="G23" i="8"/>
  <c r="F23" i="8"/>
  <c r="E23" i="8"/>
  <c r="D23" i="8"/>
  <c r="H22" i="8"/>
  <c r="G22" i="8"/>
  <c r="F22" i="8"/>
  <c r="E22" i="8"/>
  <c r="D22" i="8"/>
  <c r="H26" i="8"/>
  <c r="G26" i="8"/>
  <c r="F26" i="8"/>
  <c r="E26" i="8"/>
  <c r="D26" i="8"/>
  <c r="H21" i="8"/>
  <c r="G21" i="8"/>
  <c r="F21" i="8"/>
  <c r="E21" i="8"/>
  <c r="D21" i="8"/>
  <c r="H20" i="8"/>
  <c r="G20" i="8"/>
  <c r="F20" i="8"/>
  <c r="E20" i="8"/>
  <c r="D20" i="8"/>
  <c r="H19" i="8"/>
  <c r="G19" i="8"/>
  <c r="F19" i="8"/>
  <c r="E19" i="8"/>
  <c r="D19" i="8"/>
  <c r="H18" i="8"/>
  <c r="G18" i="8"/>
  <c r="F18" i="8"/>
  <c r="E18" i="8"/>
  <c r="D18" i="8"/>
  <c r="H17" i="8"/>
  <c r="G17" i="8"/>
  <c r="F17" i="8"/>
  <c r="E17" i="8"/>
  <c r="D17" i="8"/>
  <c r="H16" i="8"/>
  <c r="G16" i="8"/>
  <c r="F16" i="8"/>
  <c r="E16" i="8"/>
  <c r="D16" i="8"/>
  <c r="H15" i="8"/>
  <c r="G15" i="8"/>
  <c r="F15" i="8"/>
  <c r="E15" i="8"/>
  <c r="D15" i="8"/>
  <c r="H6" i="8"/>
  <c r="G6" i="8"/>
  <c r="F6" i="8"/>
  <c r="E6" i="8"/>
  <c r="D6" i="8"/>
  <c r="H5" i="8"/>
  <c r="G5" i="8"/>
  <c r="F5" i="8"/>
  <c r="E5" i="8"/>
  <c r="D5" i="8"/>
  <c r="H25" i="6" l="1"/>
  <c r="G25" i="6"/>
  <c r="F25" i="6"/>
  <c r="E25" i="6"/>
  <c r="D25" i="6"/>
  <c r="H26" i="6"/>
  <c r="D26" i="6"/>
  <c r="F26" i="6" l="1"/>
  <c r="G26" i="6"/>
  <c r="E26" i="6"/>
  <c r="E6" i="6"/>
  <c r="E5" i="6"/>
  <c r="E15" i="6"/>
  <c r="E16" i="6"/>
  <c r="E17" i="6"/>
  <c r="E18" i="6"/>
  <c r="E19" i="6"/>
  <c r="E20" i="6"/>
  <c r="E21" i="6"/>
  <c r="E22" i="6"/>
  <c r="E23" i="6"/>
  <c r="F6" i="6"/>
  <c r="F5" i="6"/>
  <c r="F15" i="6"/>
  <c r="F16" i="6"/>
  <c r="F17" i="6"/>
  <c r="F18" i="6"/>
  <c r="F19" i="6"/>
  <c r="F20" i="6"/>
  <c r="F21" i="6"/>
  <c r="F22" i="6"/>
  <c r="F23" i="6"/>
  <c r="G15" i="6"/>
  <c r="G16" i="6"/>
  <c r="G17" i="6"/>
  <c r="G18" i="6"/>
  <c r="G19" i="6"/>
  <c r="G20" i="6"/>
  <c r="G21" i="6"/>
  <c r="G22" i="6"/>
  <c r="G23" i="6"/>
  <c r="G6" i="6"/>
  <c r="G5" i="6"/>
  <c r="D21" i="6"/>
  <c r="D17" i="6"/>
  <c r="D6" i="6"/>
  <c r="D20" i="6"/>
  <c r="D16" i="6"/>
  <c r="D5" i="6"/>
  <c r="D23" i="6"/>
  <c r="D19" i="6"/>
  <c r="D15" i="6"/>
  <c r="D22" i="6"/>
  <c r="D18" i="6"/>
  <c r="H5" i="6"/>
  <c r="H15" i="6"/>
  <c r="H16" i="6"/>
  <c r="H17" i="6"/>
  <c r="H18" i="6"/>
  <c r="H19" i="6"/>
  <c r="H20" i="6"/>
  <c r="H21" i="6"/>
  <c r="H22" i="6"/>
  <c r="H23" i="6"/>
  <c r="H6" i="6"/>
</calcChain>
</file>

<file path=xl/comments1.xml><?xml version="1.0" encoding="utf-8"?>
<comments xmlns="http://schemas.openxmlformats.org/spreadsheetml/2006/main">
  <authors>
    <author>Peter Ferretto</author>
  </authors>
  <commentList>
    <comment ref="C21" authorId="0" shapeId="0">
      <text>
        <r>
          <rPr>
            <sz val="11"/>
            <color indexed="81"/>
            <rFont val="Tahoma"/>
            <family val="2"/>
          </rPr>
          <t>Positive MOS estimates indicate an increase in MOS whereas negative MOS estimates indicate a decrease in MOS.  The minimum value in Table 3 represents the ‘maximum’ MOS decrease value.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Peter Ferretto</author>
  </authors>
  <commentList>
    <comment ref="C21" authorId="0" shapeId="0">
      <text>
        <r>
          <rPr>
            <sz val="11"/>
            <color indexed="81"/>
            <rFont val="Tahoma"/>
            <family val="2"/>
          </rPr>
          <t>Positive MOS estimates indicate an increase in MOS whereas negative MOS estimates indicate a decrease in MOS.  The minimum value in Table 3 represents the ‘maximum’ MOS decrease value.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Peter Ferretto</author>
  </authors>
  <commentList>
    <comment ref="C21" authorId="0" shapeId="0">
      <text>
        <r>
          <rPr>
            <sz val="11"/>
            <color indexed="81"/>
            <rFont val="Tahoma"/>
            <family val="2"/>
          </rPr>
          <t>Positive MOS estimates indicate an increase in MOS whereas negative MOS estimates indicate a decrease in MOS.  The minimum value in Table 3 represents the ‘maximum’ MOS decrease value.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<sst xmlns="http://schemas.openxmlformats.org/spreadsheetml/2006/main" count="96" uniqueCount="25">
  <si>
    <t>Maximum</t>
  </si>
  <si>
    <t>Mean</t>
  </si>
  <si>
    <t>Median</t>
  </si>
  <si>
    <t>Minimum</t>
  </si>
  <si>
    <t>Std deviation</t>
  </si>
  <si>
    <t>Sydney EGP</t>
  </si>
  <si>
    <t>Adelaide MAP</t>
  </si>
  <si>
    <t>Sydney MSP</t>
  </si>
  <si>
    <t>% days positive</t>
  </si>
  <si>
    <t>% days negative</t>
  </si>
  <si>
    <t>Summary statistics GJ/d</t>
  </si>
  <si>
    <t>No of days</t>
  </si>
  <si>
    <t>MOS increase</t>
  </si>
  <si>
    <t>MOS decrease</t>
  </si>
  <si>
    <t>Brisbane RBP</t>
  </si>
  <si>
    <t>Adelaide SEAGas</t>
  </si>
  <si>
    <t>Figure 2 - Distribution of daily MOS quantities</t>
  </si>
  <si>
    <t xml:space="preserve">Table 2 - Summary statistics of daily MOS quantities 
</t>
  </si>
  <si>
    <t>Table 3 - Daily MOS quantities (GJ/d)</t>
  </si>
  <si>
    <t xml:space="preserve">Figure 2 - Distribution of daily MOS quantities </t>
  </si>
  <si>
    <t>Figure 1 - Curves of daily MOS quantities</t>
  </si>
  <si>
    <t>Table 1 - Maximum MOS quantity (GJ/d)</t>
  </si>
  <si>
    <t>MOS Period: March 2017</t>
  </si>
  <si>
    <t>MOS Period: April 2017</t>
  </si>
  <si>
    <t>MOS Period: May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</si>
</sst>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0.0%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color indexed="22"/>
      <name val="Arial"/>
      <family val="2"/>
    </font>
    <font>
      <sz val="9"/>
      <color indexed="56"/>
      <name val="Arial"/>
      <family val="2"/>
    </font>
    <font>
      <b/>
      <sz val="9"/>
      <color indexed="56"/>
      <name val="Arial"/>
      <family val="2"/>
    </font>
    <font>
      <sz val="10"/>
      <color indexed="56"/>
      <name val="Arial"/>
      <family val="2"/>
    </font>
    <font>
      <sz val="9"/>
      <color indexed="9"/>
      <name val="Arial"/>
      <family val="2"/>
    </font>
    <font>
      <b/>
      <sz val="9"/>
      <color indexed="9"/>
      <name val="Arial"/>
      <family val="2"/>
    </font>
    <font>
      <sz val="10"/>
      <color indexed="81"/>
      <name val="Tahoma"/>
      <family val="2"/>
    </font>
    <font>
      <sz val="11"/>
      <color indexed="81"/>
      <name val="Tahoma"/>
      <family val="2"/>
    </font>
    <font>
      <sz val="9"/>
      <color indexed="18"/>
      <name val="Arial"/>
      <family val="2"/>
    </font>
    <font>
      <b/>
      <sz val="9"/>
      <color indexed="18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56"/>
      </left>
      <right/>
      <top style="thin">
        <color indexed="56"/>
      </top>
      <bottom style="thin">
        <color indexed="64"/>
      </bottom>
      <diagonal/>
    </border>
    <border>
      <left style="thin">
        <color indexed="56"/>
      </left>
      <right/>
      <top style="thin">
        <color indexed="64"/>
      </top>
      <bottom/>
      <diagonal/>
    </border>
    <border>
      <left style="thin">
        <color indexed="56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Border="1"/>
    <xf numFmtId="0" fontId="3" fillId="0" borderId="0" xfId="0" quotePrefix="1" applyFont="1"/>
    <xf numFmtId="1" fontId="3" fillId="0" borderId="0" xfId="0" applyNumberFormat="1" applyFont="1" applyBorder="1"/>
    <xf numFmtId="165" fontId="3" fillId="0" borderId="0" xfId="4" applyNumberFormat="1" applyFont="1" applyBorder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9" fontId="3" fillId="0" borderId="0" xfId="4" applyFont="1" applyBorder="1"/>
    <xf numFmtId="9" fontId="3" fillId="0" borderId="0" xfId="4" applyFont="1" applyFill="1" applyBorder="1"/>
    <xf numFmtId="9" fontId="3" fillId="0" borderId="0" xfId="0" applyNumberFormat="1" applyFont="1"/>
    <xf numFmtId="0" fontId="6" fillId="0" borderId="0" xfId="0" applyFont="1"/>
    <xf numFmtId="2" fontId="6" fillId="0" borderId="0" xfId="0" applyNumberFormat="1" applyFont="1"/>
    <xf numFmtId="164" fontId="6" fillId="0" borderId="0" xfId="0" applyNumberFormat="1" applyFont="1"/>
    <xf numFmtId="0" fontId="5" fillId="0" borderId="0" xfId="0" applyFont="1" applyAlignment="1"/>
    <xf numFmtId="3" fontId="7" fillId="2" borderId="0" xfId="1" applyNumberFormat="1" applyFont="1" applyFill="1" applyBorder="1"/>
    <xf numFmtId="164" fontId="7" fillId="3" borderId="8" xfId="0" applyNumberFormat="1" applyFont="1" applyFill="1" applyBorder="1"/>
    <xf numFmtId="164" fontId="7" fillId="2" borderId="9" xfId="0" applyNumberFormat="1" applyFont="1" applyFill="1" applyBorder="1" applyAlignment="1">
      <alignment horizontal="center"/>
    </xf>
    <xf numFmtId="9" fontId="7" fillId="2" borderId="10" xfId="0" applyNumberFormat="1" applyFont="1" applyFill="1" applyBorder="1" applyAlignment="1">
      <alignment horizontal="center"/>
    </xf>
    <xf numFmtId="9" fontId="7" fillId="2" borderId="10" xfId="4" applyFont="1" applyFill="1" applyBorder="1" applyAlignment="1">
      <alignment horizontal="center"/>
    </xf>
    <xf numFmtId="3" fontId="7" fillId="2" borderId="11" xfId="1" applyNumberFormat="1" applyFont="1" applyFill="1" applyBorder="1"/>
    <xf numFmtId="0" fontId="9" fillId="2" borderId="7" xfId="0" applyFont="1" applyFill="1" applyBorder="1"/>
    <xf numFmtId="164" fontId="7" fillId="2" borderId="5" xfId="0" applyNumberFormat="1" applyFont="1" applyFill="1" applyBorder="1"/>
    <xf numFmtId="164" fontId="7" fillId="2" borderId="6" xfId="0" applyNumberFormat="1" applyFont="1" applyFill="1" applyBorder="1"/>
    <xf numFmtId="0" fontId="8" fillId="0" borderId="0" xfId="0" applyFont="1" applyBorder="1" applyAlignment="1">
      <alignment wrapText="1"/>
    </xf>
    <xf numFmtId="2" fontId="10" fillId="4" borderId="13" xfId="0" applyNumberFormat="1" applyFont="1" applyFill="1" applyBorder="1" applyAlignment="1">
      <alignment horizontal="center" wrapText="1"/>
    </xf>
    <xf numFmtId="2" fontId="10" fillId="4" borderId="14" xfId="0" applyNumberFormat="1" applyFont="1" applyFill="1" applyBorder="1" applyAlignment="1">
      <alignment horizontal="center" wrapText="1"/>
    </xf>
    <xf numFmtId="2" fontId="10" fillId="4" borderId="15" xfId="0" applyNumberFormat="1" applyFont="1" applyFill="1" applyBorder="1" applyAlignment="1">
      <alignment horizontal="center" wrapText="1"/>
    </xf>
    <xf numFmtId="3" fontId="7" fillId="2" borderId="5" xfId="1" applyNumberFormat="1" applyFont="1" applyFill="1" applyBorder="1"/>
    <xf numFmtId="3" fontId="7" fillId="2" borderId="12" xfId="1" applyNumberFormat="1" applyFont="1" applyFill="1" applyBorder="1"/>
    <xf numFmtId="3" fontId="7" fillId="2" borderId="16" xfId="1" applyNumberFormat="1" applyFont="1" applyFill="1" applyBorder="1"/>
    <xf numFmtId="3" fontId="7" fillId="2" borderId="7" xfId="1" applyNumberFormat="1" applyFont="1" applyFill="1" applyBorder="1"/>
    <xf numFmtId="3" fontId="7" fillId="2" borderId="17" xfId="1" applyNumberFormat="1" applyFont="1" applyFill="1" applyBorder="1"/>
    <xf numFmtId="3" fontId="7" fillId="2" borderId="6" xfId="1" applyNumberFormat="1" applyFont="1" applyFill="1" applyBorder="1"/>
    <xf numFmtId="3" fontId="7" fillId="2" borderId="18" xfId="1" applyNumberFormat="1" applyFont="1" applyFill="1" applyBorder="1"/>
    <xf numFmtId="2" fontId="10" fillId="4" borderId="0" xfId="0" applyNumberFormat="1" applyFont="1" applyFill="1" applyBorder="1" applyAlignment="1">
      <alignment horizontal="center" wrapText="1"/>
    </xf>
    <xf numFmtId="3" fontId="14" fillId="2" borderId="2" xfId="0" applyNumberFormat="1" applyFont="1" applyFill="1" applyBorder="1"/>
    <xf numFmtId="0" fontId="15" fillId="2" borderId="2" xfId="0" applyFont="1" applyFill="1" applyBorder="1"/>
    <xf numFmtId="0" fontId="3" fillId="0" borderId="0" xfId="0" applyFont="1" applyFill="1"/>
    <xf numFmtId="3" fontId="7" fillId="2" borderId="1" xfId="1" applyNumberFormat="1" applyFont="1" applyFill="1" applyBorder="1" applyAlignment="1">
      <alignment horizontal="center"/>
    </xf>
    <xf numFmtId="3" fontId="7" fillId="2" borderId="3" xfId="1" applyNumberFormat="1" applyFont="1" applyFill="1" applyBorder="1" applyAlignment="1">
      <alignment horizontal="center"/>
    </xf>
    <xf numFmtId="3" fontId="7" fillId="2" borderId="4" xfId="1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wrapText="1"/>
    </xf>
    <xf numFmtId="9" fontId="7" fillId="2" borderId="12" xfId="4" applyFont="1" applyFill="1" applyBorder="1"/>
    <xf numFmtId="9" fontId="7" fillId="2" borderId="16" xfId="4" applyFont="1" applyFill="1" applyBorder="1"/>
    <xf numFmtId="9" fontId="7" fillId="2" borderId="11" xfId="4" applyFont="1" applyFill="1" applyBorder="1"/>
    <xf numFmtId="9" fontId="7" fillId="2" borderId="18" xfId="4" applyFont="1" applyFill="1" applyBorder="1"/>
    <xf numFmtId="0" fontId="7" fillId="3" borderId="5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center" wrapText="1"/>
    </xf>
    <xf numFmtId="0" fontId="7" fillId="3" borderId="16" xfId="0" applyFont="1" applyFill="1" applyBorder="1" applyAlignment="1">
      <alignment horizontal="center" wrapText="1"/>
    </xf>
    <xf numFmtId="9" fontId="7" fillId="2" borderId="5" xfId="4" applyFont="1" applyFill="1" applyBorder="1"/>
    <xf numFmtId="9" fontId="7" fillId="2" borderId="6" xfId="4" applyFont="1" applyFill="1" applyBorder="1"/>
    <xf numFmtId="0" fontId="17" fillId="0" borderId="0" xfId="0" applyFont="1" applyFill="1" applyBorder="1"/>
    <xf numFmtId="3" fontId="18" fillId="0" borderId="0" xfId="1" applyNumberFormat="1" applyFont="1" applyFill="1" applyBorder="1"/>
    <xf numFmtId="164" fontId="7" fillId="2" borderId="5" xfId="0" applyNumberFormat="1" applyFont="1" applyFill="1" applyBorder="1" applyAlignment="1">
      <alignment horizontal="center"/>
    </xf>
    <xf numFmtId="9" fontId="7" fillId="2" borderId="7" xfId="0" applyNumberFormat="1" applyFont="1" applyFill="1" applyBorder="1" applyAlignment="1">
      <alignment horizontal="center"/>
    </xf>
    <xf numFmtId="9" fontId="7" fillId="2" borderId="7" xfId="4" applyFont="1" applyFill="1" applyBorder="1" applyAlignment="1">
      <alignment horizontal="center"/>
    </xf>
    <xf numFmtId="164" fontId="7" fillId="2" borderId="6" xfId="0" applyNumberFormat="1" applyFont="1" applyFill="1" applyBorder="1" applyAlignment="1">
      <alignment horizontal="center"/>
    </xf>
    <xf numFmtId="0" fontId="9" fillId="2" borderId="5" xfId="0" applyFont="1" applyFill="1" applyBorder="1"/>
    <xf numFmtId="164" fontId="7" fillId="2" borderId="10" xfId="0" applyNumberFormat="1" applyFont="1" applyFill="1" applyBorder="1" applyAlignment="1">
      <alignment horizontal="center"/>
    </xf>
    <xf numFmtId="164" fontId="7" fillId="2" borderId="7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164" fontId="11" fillId="4" borderId="19" xfId="0" applyNumberFormat="1" applyFont="1" applyFill="1" applyBorder="1" applyAlignment="1">
      <alignment horizontal="center"/>
    </xf>
    <xf numFmtId="164" fontId="11" fillId="4" borderId="0" xfId="0" applyNumberFormat="1" applyFont="1" applyFill="1" applyBorder="1" applyAlignment="1">
      <alignment horizontal="center"/>
    </xf>
  </cellXfs>
  <cellStyles count="5">
    <cellStyle name="Comma" xfId="1" builtinId="3"/>
    <cellStyle name="Comma 2" xfId="2"/>
    <cellStyle name="Normal" xfId="0" builtinId="0"/>
    <cellStyle name="Normal 2" xfId="3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322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35900538309461"/>
          <c:y val="3.5082064852177179E-2"/>
          <c:w val="0.81673617739469584"/>
          <c:h val="0.84167233388328633"/>
        </c:manualLayout>
      </c:layout>
      <c:lineChart>
        <c:grouping val="standard"/>
        <c:varyColors val="0"/>
        <c:ser>
          <c:idx val="0"/>
          <c:order val="0"/>
          <c:tx>
            <c:strRef>
              <c:f>'MAR 17 Published MOS estimates'!$C$19</c:f>
              <c:strCache>
                <c:ptCount val="1"/>
                <c:pt idx="0">
                  <c:v>25%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'MAR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'MAR 17 Published MOS estimates'!$D$19:$H$19</c:f>
              <c:numCache>
                <c:formatCode>#,##0</c:formatCode>
                <c:ptCount val="5"/>
                <c:pt idx="0">
                  <c:v>-7361.5</c:v>
                </c:pt>
                <c:pt idx="1">
                  <c:v>-991.55372999999997</c:v>
                </c:pt>
                <c:pt idx="2">
                  <c:v>-1499.5</c:v>
                </c:pt>
                <c:pt idx="3">
                  <c:v>-179</c:v>
                </c:pt>
                <c:pt idx="4">
                  <c:v>-1087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'MAR 17 Published MOS estimates'!$C$20</c:f>
              <c:strCache>
                <c:ptCount val="1"/>
                <c:pt idx="0">
                  <c:v>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'MAR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'MAR 17 Published MOS estimates'!$D$20:$H$20</c:f>
              <c:numCache>
                <c:formatCode>#,##0</c:formatCode>
                <c:ptCount val="5"/>
                <c:pt idx="0">
                  <c:v>-14023.5</c:v>
                </c:pt>
                <c:pt idx="1">
                  <c:v>-2237.6610599999999</c:v>
                </c:pt>
                <c:pt idx="2">
                  <c:v>-2963.5</c:v>
                </c:pt>
                <c:pt idx="3">
                  <c:v>-4254.5</c:v>
                </c:pt>
                <c:pt idx="4">
                  <c:v>-5553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'MAR 17 Published MOS estimates'!$C$21</c:f>
              <c:strCache>
                <c:ptCount val="1"/>
                <c:pt idx="0">
                  <c:v>Minimum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'MAR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'MAR 17 Published MOS estimates'!$D$21:$H$21</c:f>
              <c:numCache>
                <c:formatCode>#,##0</c:formatCode>
                <c:ptCount val="5"/>
                <c:pt idx="0">
                  <c:v>-32530</c:v>
                </c:pt>
                <c:pt idx="1">
                  <c:v>-16359.64639</c:v>
                </c:pt>
                <c:pt idx="2">
                  <c:v>-7184</c:v>
                </c:pt>
                <c:pt idx="3">
                  <c:v>-9977</c:v>
                </c:pt>
                <c:pt idx="4">
                  <c:v>-10499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'MAR 17 Published MOS estimates'!$C$22</c:f>
              <c:strCache>
                <c:ptCount val="1"/>
                <c:pt idx="0">
                  <c:v>Mean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'MAR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'MAR 17 Published MOS estimates'!$D$22:$H$22</c:f>
              <c:numCache>
                <c:formatCode>#,##0</c:formatCode>
                <c:ptCount val="5"/>
                <c:pt idx="0">
                  <c:v>-2400.1935483870966</c:v>
                </c:pt>
                <c:pt idx="1">
                  <c:v>-624.1744858064518</c:v>
                </c:pt>
                <c:pt idx="2">
                  <c:v>278.12903225806451</c:v>
                </c:pt>
                <c:pt idx="3">
                  <c:v>-748.09677419354841</c:v>
                </c:pt>
                <c:pt idx="4">
                  <c:v>382.35483870967744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'MAR 17 Published MOS estimates'!$C$26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20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'MAR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'MAR 17 Published MOS estimates'!$D$26:$H$26</c:f>
              <c:numCache>
                <c:formatCode>#,##0</c:formatCode>
                <c:ptCount val="5"/>
                <c:pt idx="0">
                  <c:v>-2699</c:v>
                </c:pt>
                <c:pt idx="1">
                  <c:v>-328.91210999999998</c:v>
                </c:pt>
                <c:pt idx="2">
                  <c:v>-260</c:v>
                </c:pt>
                <c:pt idx="3">
                  <c:v>33</c:v>
                </c:pt>
                <c:pt idx="4">
                  <c:v>878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'MAR 17 Published MOS estimates'!$C$15</c:f>
              <c:strCache>
                <c:ptCount val="1"/>
                <c:pt idx="0">
                  <c:v>Maximum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'MAR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'MAR 17 Published MOS estimates'!$D$15:$H$15</c:f>
              <c:numCache>
                <c:formatCode>#,##0</c:formatCode>
                <c:ptCount val="5"/>
                <c:pt idx="0">
                  <c:v>18174</c:v>
                </c:pt>
                <c:pt idx="1">
                  <c:v>2571.2593400000001</c:v>
                </c:pt>
                <c:pt idx="2">
                  <c:v>11641</c:v>
                </c:pt>
                <c:pt idx="3">
                  <c:v>846</c:v>
                </c:pt>
                <c:pt idx="4">
                  <c:v>8810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'MAR 17 Published MOS estimates'!$C$16</c:f>
              <c:strCache>
                <c:ptCount val="1"/>
                <c:pt idx="0">
                  <c:v>95%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'MAR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'MAR 17 Published MOS estimates'!$D$16:$H$16</c:f>
              <c:numCache>
                <c:formatCode>#,##0</c:formatCode>
                <c:ptCount val="5"/>
                <c:pt idx="0">
                  <c:v>11860.5</c:v>
                </c:pt>
                <c:pt idx="1">
                  <c:v>1875.5913150000001</c:v>
                </c:pt>
                <c:pt idx="2">
                  <c:v>4922.5</c:v>
                </c:pt>
                <c:pt idx="3">
                  <c:v>102.5</c:v>
                </c:pt>
                <c:pt idx="4">
                  <c:v>4489</c:v>
                </c:pt>
              </c:numCache>
            </c:numRef>
          </c:val>
          <c:smooth val="0"/>
        </c:ser>
        <c:ser>
          <c:idx val="11"/>
          <c:order val="7"/>
          <c:tx>
            <c:strRef>
              <c:f>'MAR 17 Published MOS estimates'!$C$17</c:f>
              <c:strCache>
                <c:ptCount val="1"/>
                <c:pt idx="0">
                  <c:v>75%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'MAR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'MAR 17 Published MOS estimates'!$D$17:$H$17</c:f>
              <c:numCache>
                <c:formatCode>#,##0</c:formatCode>
                <c:ptCount val="5"/>
                <c:pt idx="0">
                  <c:v>2998.5</c:v>
                </c:pt>
                <c:pt idx="1">
                  <c:v>770.38496000000009</c:v>
                </c:pt>
                <c:pt idx="2">
                  <c:v>1323</c:v>
                </c:pt>
                <c:pt idx="3">
                  <c:v>64.5</c:v>
                </c:pt>
                <c:pt idx="4">
                  <c:v>2331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smooth val="0"/>
        <c:axId val="647742160"/>
        <c:axId val="647742552"/>
      </c:lineChart>
      <c:catAx>
        <c:axId val="647742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7742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4774255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6.3739759802751931E-3"/>
              <c:y val="0.390959496540205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77421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666178091374943"/>
          <c:y val="0.72764644476258644"/>
          <c:w val="0.457570303712036"/>
          <c:h val="0.146452815557146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18423256413844"/>
          <c:y val="3.6007985958224513E-2"/>
          <c:w val="0.80786945788199216"/>
          <c:h val="0.89810635076692946"/>
        </c:manualLayout>
      </c:layout>
      <c:lineChart>
        <c:grouping val="standard"/>
        <c:varyColors val="0"/>
        <c:ser>
          <c:idx val="0"/>
          <c:order val="0"/>
          <c:tx>
            <c:strRef>
              <c:f>'MAR 17 Published MOS estimates'!$K$4</c:f>
              <c:strCache>
                <c:ptCount val="1"/>
                <c:pt idx="0">
                  <c:v>Sydney MSP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'MAR 17 Published MOS estimates'!$K$5:$K$35</c:f>
              <c:numCache>
                <c:formatCode>#,##0</c:formatCode>
                <c:ptCount val="31"/>
                <c:pt idx="0">
                  <c:v>18174</c:v>
                </c:pt>
                <c:pt idx="1">
                  <c:v>12556</c:v>
                </c:pt>
                <c:pt idx="2">
                  <c:v>11165</c:v>
                </c:pt>
                <c:pt idx="3">
                  <c:v>9473</c:v>
                </c:pt>
                <c:pt idx="4">
                  <c:v>6972</c:v>
                </c:pt>
                <c:pt idx="5">
                  <c:v>5494</c:v>
                </c:pt>
                <c:pt idx="6">
                  <c:v>4383</c:v>
                </c:pt>
                <c:pt idx="7">
                  <c:v>3699</c:v>
                </c:pt>
                <c:pt idx="8">
                  <c:v>2298</c:v>
                </c:pt>
                <c:pt idx="9">
                  <c:v>1447</c:v>
                </c:pt>
                <c:pt idx="10">
                  <c:v>410</c:v>
                </c:pt>
                <c:pt idx="11">
                  <c:v>15</c:v>
                </c:pt>
                <c:pt idx="12">
                  <c:v>-939</c:v>
                </c:pt>
                <c:pt idx="13">
                  <c:v>-1734</c:v>
                </c:pt>
                <c:pt idx="14">
                  <c:v>-2147</c:v>
                </c:pt>
                <c:pt idx="15">
                  <c:v>-2699</c:v>
                </c:pt>
                <c:pt idx="16">
                  <c:v>-3307</c:v>
                </c:pt>
                <c:pt idx="17">
                  <c:v>-4038</c:v>
                </c:pt>
                <c:pt idx="18">
                  <c:v>-4439</c:v>
                </c:pt>
                <c:pt idx="19">
                  <c:v>-4971</c:v>
                </c:pt>
                <c:pt idx="20">
                  <c:v>-5346</c:v>
                </c:pt>
                <c:pt idx="21">
                  <c:v>-6401</c:v>
                </c:pt>
                <c:pt idx="22">
                  <c:v>-7043</c:v>
                </c:pt>
                <c:pt idx="23">
                  <c:v>-7680</c:v>
                </c:pt>
                <c:pt idx="24">
                  <c:v>-8494</c:v>
                </c:pt>
                <c:pt idx="25">
                  <c:v>-9138</c:v>
                </c:pt>
                <c:pt idx="26">
                  <c:v>-10100</c:v>
                </c:pt>
                <c:pt idx="27">
                  <c:v>-11439</c:v>
                </c:pt>
                <c:pt idx="28">
                  <c:v>-13002</c:v>
                </c:pt>
                <c:pt idx="29">
                  <c:v>-15045</c:v>
                </c:pt>
                <c:pt idx="30">
                  <c:v>-32530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'MAR 17 Published MOS estimates'!$L$4</c:f>
              <c:strCache>
                <c:ptCount val="1"/>
                <c:pt idx="0">
                  <c:v>Sydney EGP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'MAR 17 Published MOS estimates'!$L$5:$L$35</c:f>
              <c:numCache>
                <c:formatCode>#,##0</c:formatCode>
                <c:ptCount val="31"/>
                <c:pt idx="0">
                  <c:v>2571.2593400000001</c:v>
                </c:pt>
                <c:pt idx="1">
                  <c:v>2000.0595900000001</c:v>
                </c:pt>
                <c:pt idx="2">
                  <c:v>1751.1230399999999</c:v>
                </c:pt>
                <c:pt idx="3">
                  <c:v>1603.49217</c:v>
                </c:pt>
                <c:pt idx="4">
                  <c:v>1516.6271899999999</c:v>
                </c:pt>
                <c:pt idx="5">
                  <c:v>1138.34764</c:v>
                </c:pt>
                <c:pt idx="6">
                  <c:v>1000.20254</c:v>
                </c:pt>
                <c:pt idx="7">
                  <c:v>816.04848000000004</c:v>
                </c:pt>
                <c:pt idx="8">
                  <c:v>724.72144000000003</c:v>
                </c:pt>
                <c:pt idx="9">
                  <c:v>459.03255000000001</c:v>
                </c:pt>
                <c:pt idx="10">
                  <c:v>305.59667999999999</c:v>
                </c:pt>
                <c:pt idx="11">
                  <c:v>165.68948</c:v>
                </c:pt>
                <c:pt idx="12">
                  <c:v>9.6435499999999994</c:v>
                </c:pt>
                <c:pt idx="13">
                  <c:v>-124.99021999999999</c:v>
                </c:pt>
                <c:pt idx="14">
                  <c:v>-245.20410000000001</c:v>
                </c:pt>
                <c:pt idx="15">
                  <c:v>-328.91210999999998</c:v>
                </c:pt>
                <c:pt idx="16">
                  <c:v>-414.39893000000001</c:v>
                </c:pt>
                <c:pt idx="17">
                  <c:v>-573.89649999999995</c:v>
                </c:pt>
                <c:pt idx="18">
                  <c:v>-650.94338000000005</c:v>
                </c:pt>
                <c:pt idx="19">
                  <c:v>-715.77149999999995</c:v>
                </c:pt>
                <c:pt idx="20">
                  <c:v>-788.67579000000001</c:v>
                </c:pt>
                <c:pt idx="21">
                  <c:v>-850.11371999999994</c:v>
                </c:pt>
                <c:pt idx="22">
                  <c:v>-954.44336999999996</c:v>
                </c:pt>
                <c:pt idx="23">
                  <c:v>-1028.66409</c:v>
                </c:pt>
                <c:pt idx="24">
                  <c:v>-1141.92527</c:v>
                </c:pt>
                <c:pt idx="25">
                  <c:v>-1293.3028300000001</c:v>
                </c:pt>
                <c:pt idx="26">
                  <c:v>-1553.4619</c:v>
                </c:pt>
                <c:pt idx="27">
                  <c:v>-1911.58053</c:v>
                </c:pt>
                <c:pt idx="28">
                  <c:v>-2035.47838</c:v>
                </c:pt>
                <c:pt idx="29">
                  <c:v>-2439.8437399999998</c:v>
                </c:pt>
                <c:pt idx="30">
                  <c:v>-16359.64639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'MAR 17 Published MOS estimates'!$M$4</c:f>
              <c:strCache>
                <c:ptCount val="1"/>
                <c:pt idx="0">
                  <c:v>Adelaide MAP</c:v>
                </c:pt>
              </c:strCache>
            </c:strRef>
          </c:tx>
          <c:spPr>
            <a:ln w="25400">
              <a:solidFill>
                <a:srgbClr val="FFC322"/>
              </a:solidFill>
              <a:prstDash val="solid"/>
            </a:ln>
          </c:spPr>
          <c:marker>
            <c:symbol val="none"/>
          </c:marker>
          <c:val>
            <c:numRef>
              <c:f>'MAR 17 Published MOS estimates'!$M$5:$M$35</c:f>
              <c:numCache>
                <c:formatCode>#,##0</c:formatCode>
                <c:ptCount val="31"/>
                <c:pt idx="0">
                  <c:v>11641</c:v>
                </c:pt>
                <c:pt idx="1">
                  <c:v>5445</c:v>
                </c:pt>
                <c:pt idx="2">
                  <c:v>4400</c:v>
                </c:pt>
                <c:pt idx="3">
                  <c:v>3429</c:v>
                </c:pt>
                <c:pt idx="4">
                  <c:v>3021</c:v>
                </c:pt>
                <c:pt idx="5">
                  <c:v>2511</c:v>
                </c:pt>
                <c:pt idx="6">
                  <c:v>1827</c:v>
                </c:pt>
                <c:pt idx="7">
                  <c:v>1417</c:v>
                </c:pt>
                <c:pt idx="8">
                  <c:v>1229</c:v>
                </c:pt>
                <c:pt idx="9">
                  <c:v>1079</c:v>
                </c:pt>
                <c:pt idx="10">
                  <c:v>947</c:v>
                </c:pt>
                <c:pt idx="11">
                  <c:v>782</c:v>
                </c:pt>
                <c:pt idx="12">
                  <c:v>574</c:v>
                </c:pt>
                <c:pt idx="13">
                  <c:v>345</c:v>
                </c:pt>
                <c:pt idx="14">
                  <c:v>157</c:v>
                </c:pt>
                <c:pt idx="15">
                  <c:v>-260</c:v>
                </c:pt>
                <c:pt idx="16">
                  <c:v>-414</c:v>
                </c:pt>
                <c:pt idx="17">
                  <c:v>-551</c:v>
                </c:pt>
                <c:pt idx="18">
                  <c:v>-784</c:v>
                </c:pt>
                <c:pt idx="19">
                  <c:v>-1042</c:v>
                </c:pt>
                <c:pt idx="20">
                  <c:v>-1248</c:v>
                </c:pt>
                <c:pt idx="21">
                  <c:v>-1342</c:v>
                </c:pt>
                <c:pt idx="22">
                  <c:v>-1456</c:v>
                </c:pt>
                <c:pt idx="23">
                  <c:v>-1543</c:v>
                </c:pt>
                <c:pt idx="24">
                  <c:v>-1734</c:v>
                </c:pt>
                <c:pt idx="25">
                  <c:v>-1951</c:v>
                </c:pt>
                <c:pt idx="26">
                  <c:v>-2192</c:v>
                </c:pt>
                <c:pt idx="27">
                  <c:v>-2554</c:v>
                </c:pt>
                <c:pt idx="28">
                  <c:v>-2748</c:v>
                </c:pt>
                <c:pt idx="29">
                  <c:v>-3179</c:v>
                </c:pt>
                <c:pt idx="30">
                  <c:v>-7184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'MAR 17 Published MOS estimates'!$N$4</c:f>
              <c:strCache>
                <c:ptCount val="1"/>
                <c:pt idx="0">
                  <c:v>Adelaide SEAGas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'MAR 17 Published MOS estimates'!$N$5:$N$35</c:f>
              <c:numCache>
                <c:formatCode>#,##0</c:formatCode>
                <c:ptCount val="31"/>
                <c:pt idx="0">
                  <c:v>846</c:v>
                </c:pt>
                <c:pt idx="1">
                  <c:v>110</c:v>
                </c:pt>
                <c:pt idx="2">
                  <c:v>95</c:v>
                </c:pt>
                <c:pt idx="3">
                  <c:v>86</c:v>
                </c:pt>
                <c:pt idx="4">
                  <c:v>77</c:v>
                </c:pt>
                <c:pt idx="5">
                  <c:v>74</c:v>
                </c:pt>
                <c:pt idx="6">
                  <c:v>69</c:v>
                </c:pt>
                <c:pt idx="7">
                  <c:v>68</c:v>
                </c:pt>
                <c:pt idx="8">
                  <c:v>61</c:v>
                </c:pt>
                <c:pt idx="9">
                  <c:v>55</c:v>
                </c:pt>
                <c:pt idx="10">
                  <c:v>52</c:v>
                </c:pt>
                <c:pt idx="11">
                  <c:v>48</c:v>
                </c:pt>
                <c:pt idx="12">
                  <c:v>45</c:v>
                </c:pt>
                <c:pt idx="13">
                  <c:v>40</c:v>
                </c:pt>
                <c:pt idx="14">
                  <c:v>36</c:v>
                </c:pt>
                <c:pt idx="15">
                  <c:v>33</c:v>
                </c:pt>
                <c:pt idx="16">
                  <c:v>28</c:v>
                </c:pt>
                <c:pt idx="17">
                  <c:v>20</c:v>
                </c:pt>
                <c:pt idx="18">
                  <c:v>12</c:v>
                </c:pt>
                <c:pt idx="19">
                  <c:v>1</c:v>
                </c:pt>
                <c:pt idx="20">
                  <c:v>-6</c:v>
                </c:pt>
                <c:pt idx="21">
                  <c:v>-43</c:v>
                </c:pt>
                <c:pt idx="22">
                  <c:v>-129</c:v>
                </c:pt>
                <c:pt idx="23">
                  <c:v>-229</c:v>
                </c:pt>
                <c:pt idx="24">
                  <c:v>-324</c:v>
                </c:pt>
                <c:pt idx="25">
                  <c:v>-1125</c:v>
                </c:pt>
                <c:pt idx="26">
                  <c:v>-2020</c:v>
                </c:pt>
                <c:pt idx="27">
                  <c:v>-2685</c:v>
                </c:pt>
                <c:pt idx="28">
                  <c:v>-3170</c:v>
                </c:pt>
                <c:pt idx="29">
                  <c:v>-5339</c:v>
                </c:pt>
                <c:pt idx="30">
                  <c:v>-9977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'MAR 17 Published MOS estimates'!$O$4</c:f>
              <c:strCache>
                <c:ptCount val="1"/>
                <c:pt idx="0">
                  <c:v>Brisbane RBP</c:v>
                </c:pt>
              </c:strCache>
            </c:strRef>
          </c:tx>
          <c:marker>
            <c:symbol val="none"/>
          </c:marker>
          <c:val>
            <c:numRef>
              <c:f>'MAR 17 Published MOS estimates'!$O$5:$O$35</c:f>
              <c:numCache>
                <c:formatCode>#,##0</c:formatCode>
                <c:ptCount val="31"/>
                <c:pt idx="0">
                  <c:v>8810</c:v>
                </c:pt>
                <c:pt idx="1">
                  <c:v>4756</c:v>
                </c:pt>
                <c:pt idx="2">
                  <c:v>4222</c:v>
                </c:pt>
                <c:pt idx="3">
                  <c:v>4059</c:v>
                </c:pt>
                <c:pt idx="4">
                  <c:v>3278</c:v>
                </c:pt>
                <c:pt idx="5">
                  <c:v>2990</c:v>
                </c:pt>
                <c:pt idx="6">
                  <c:v>2584</c:v>
                </c:pt>
                <c:pt idx="7">
                  <c:v>2411</c:v>
                </c:pt>
                <c:pt idx="8">
                  <c:v>2251</c:v>
                </c:pt>
                <c:pt idx="9">
                  <c:v>2086</c:v>
                </c:pt>
                <c:pt idx="10">
                  <c:v>1814</c:v>
                </c:pt>
                <c:pt idx="11">
                  <c:v>1668</c:v>
                </c:pt>
                <c:pt idx="12">
                  <c:v>1512</c:v>
                </c:pt>
                <c:pt idx="13">
                  <c:v>1168</c:v>
                </c:pt>
                <c:pt idx="14">
                  <c:v>1059</c:v>
                </c:pt>
                <c:pt idx="15">
                  <c:v>878</c:v>
                </c:pt>
                <c:pt idx="16">
                  <c:v>664</c:v>
                </c:pt>
                <c:pt idx="17">
                  <c:v>107</c:v>
                </c:pt>
                <c:pt idx="18">
                  <c:v>-119</c:v>
                </c:pt>
                <c:pt idx="19">
                  <c:v>-306</c:v>
                </c:pt>
                <c:pt idx="20">
                  <c:v>-408</c:v>
                </c:pt>
                <c:pt idx="21">
                  <c:v>-652</c:v>
                </c:pt>
                <c:pt idx="22">
                  <c:v>-1019</c:v>
                </c:pt>
                <c:pt idx="23">
                  <c:v>-1155</c:v>
                </c:pt>
                <c:pt idx="24">
                  <c:v>-1544</c:v>
                </c:pt>
                <c:pt idx="25">
                  <c:v>-1867</c:v>
                </c:pt>
                <c:pt idx="26">
                  <c:v>-2695</c:v>
                </c:pt>
                <c:pt idx="27">
                  <c:v>-3094</c:v>
                </c:pt>
                <c:pt idx="28">
                  <c:v>-4573</c:v>
                </c:pt>
                <c:pt idx="29">
                  <c:v>-6533</c:v>
                </c:pt>
                <c:pt idx="30">
                  <c:v>-10499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377736"/>
        <c:axId val="646378128"/>
      </c:lineChart>
      <c:catAx>
        <c:axId val="646377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in MOS period</a:t>
                </a:r>
              </a:p>
            </c:rich>
          </c:tx>
          <c:layout>
            <c:manualLayout>
              <c:xMode val="edge"/>
              <c:yMode val="edge"/>
              <c:x val="0.46102443861184023"/>
              <c:y val="0.937435496001596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6378128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64637812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5.1810090405365994E-2"/>
              <c:y val="0.413179229789258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63777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826281714785653"/>
          <c:y val="0.74157265429540609"/>
          <c:w val="0.66537556138815979"/>
          <c:h val="0.142346241807493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35900538309461"/>
          <c:y val="3.5082064852177179E-2"/>
          <c:w val="0.81673617739469584"/>
          <c:h val="0.84167233388328633"/>
        </c:manualLayout>
      </c:layout>
      <c:lineChart>
        <c:grouping val="standard"/>
        <c:varyColors val="0"/>
        <c:ser>
          <c:idx val="0"/>
          <c:order val="0"/>
          <c:tx>
            <c:strRef>
              <c:f>'APR 17 Published MOS estimates'!$C$19</c:f>
              <c:strCache>
                <c:ptCount val="1"/>
                <c:pt idx="0">
                  <c:v>25%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'APR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'APR 17 Published MOS estimates'!$D$19:$H$19</c:f>
              <c:numCache>
                <c:formatCode>#,##0</c:formatCode>
                <c:ptCount val="5"/>
                <c:pt idx="0">
                  <c:v>-5998</c:v>
                </c:pt>
                <c:pt idx="1">
                  <c:v>-1211.0140274999999</c:v>
                </c:pt>
                <c:pt idx="2">
                  <c:v>-2364.5</c:v>
                </c:pt>
                <c:pt idx="3">
                  <c:v>-7.75</c:v>
                </c:pt>
                <c:pt idx="4">
                  <c:v>-2287.5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'APR 17 Published MOS estimates'!$C$20</c:f>
              <c:strCache>
                <c:ptCount val="1"/>
                <c:pt idx="0">
                  <c:v>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'APR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'APR 17 Published MOS estimates'!$D$20:$H$20</c:f>
              <c:numCache>
                <c:formatCode>#,##0</c:formatCode>
                <c:ptCount val="5"/>
                <c:pt idx="0">
                  <c:v>-14881.3</c:v>
                </c:pt>
                <c:pt idx="1">
                  <c:v>-3027.4989615</c:v>
                </c:pt>
                <c:pt idx="2">
                  <c:v>-6673.75</c:v>
                </c:pt>
                <c:pt idx="3">
                  <c:v>-4217.7999999999993</c:v>
                </c:pt>
                <c:pt idx="4">
                  <c:v>-4717.5999999999995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'APR 17 Published MOS estimates'!$C$21</c:f>
              <c:strCache>
                <c:ptCount val="1"/>
                <c:pt idx="0">
                  <c:v>Minimum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'APR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'APR 17 Published MOS estimates'!$D$21:$H$21</c:f>
              <c:numCache>
                <c:formatCode>#,##0</c:formatCode>
                <c:ptCount val="5"/>
                <c:pt idx="0">
                  <c:v>-22008</c:v>
                </c:pt>
                <c:pt idx="1">
                  <c:v>-8174.00072</c:v>
                </c:pt>
                <c:pt idx="2">
                  <c:v>-11025</c:v>
                </c:pt>
                <c:pt idx="3">
                  <c:v>-10688</c:v>
                </c:pt>
                <c:pt idx="4">
                  <c:v>-10683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'APR 17 Published MOS estimates'!$C$22</c:f>
              <c:strCache>
                <c:ptCount val="1"/>
                <c:pt idx="0">
                  <c:v>Mean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'APR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'APR 17 Published MOS estimates'!$D$22:$H$22</c:f>
              <c:numCache>
                <c:formatCode>#,##0</c:formatCode>
                <c:ptCount val="5"/>
                <c:pt idx="0">
                  <c:v>-796.06666666666672</c:v>
                </c:pt>
                <c:pt idx="1">
                  <c:v>-422.4569796666666</c:v>
                </c:pt>
                <c:pt idx="2">
                  <c:v>-573.36666666666667</c:v>
                </c:pt>
                <c:pt idx="3">
                  <c:v>-712.26666666666665</c:v>
                </c:pt>
                <c:pt idx="4">
                  <c:v>-132.63333333333333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'APR 17 Published MOS estimates'!$C$26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20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'APR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'APR 17 Published MOS estimates'!$D$26:$H$26</c:f>
              <c:numCache>
                <c:formatCode>#,##0</c:formatCode>
                <c:ptCount val="5"/>
                <c:pt idx="0">
                  <c:v>-5</c:v>
                </c:pt>
                <c:pt idx="1">
                  <c:v>-217.46101000000002</c:v>
                </c:pt>
                <c:pt idx="2">
                  <c:v>-444</c:v>
                </c:pt>
                <c:pt idx="3">
                  <c:v>50.5</c:v>
                </c:pt>
                <c:pt idx="4">
                  <c:v>32.5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'APR 17 Published MOS estimates'!$C$15</c:f>
              <c:strCache>
                <c:ptCount val="1"/>
                <c:pt idx="0">
                  <c:v>Maximum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'APR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'APR 17 Published MOS estimates'!$D$15:$H$15</c:f>
              <c:numCache>
                <c:formatCode>#,##0</c:formatCode>
                <c:ptCount val="5"/>
                <c:pt idx="0">
                  <c:v>20462</c:v>
                </c:pt>
                <c:pt idx="1">
                  <c:v>3793.9326599999999</c:v>
                </c:pt>
                <c:pt idx="2">
                  <c:v>10439</c:v>
                </c:pt>
                <c:pt idx="3">
                  <c:v>178</c:v>
                </c:pt>
                <c:pt idx="4">
                  <c:v>8778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'APR 17 Published MOS estimates'!$C$16</c:f>
              <c:strCache>
                <c:ptCount val="1"/>
                <c:pt idx="0">
                  <c:v>95%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'APR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'APR 17 Published MOS estimates'!$D$16:$H$16</c:f>
              <c:numCache>
                <c:formatCode>#,##0</c:formatCode>
                <c:ptCount val="5"/>
                <c:pt idx="0">
                  <c:v>11858.899999999996</c:v>
                </c:pt>
                <c:pt idx="1">
                  <c:v>2661.0299534999972</c:v>
                </c:pt>
                <c:pt idx="2">
                  <c:v>5147.6999999999989</c:v>
                </c:pt>
                <c:pt idx="3">
                  <c:v>111.69999999999996</c:v>
                </c:pt>
                <c:pt idx="4">
                  <c:v>4248.2999999999984</c:v>
                </c:pt>
              </c:numCache>
            </c:numRef>
          </c:val>
          <c:smooth val="0"/>
        </c:ser>
        <c:ser>
          <c:idx val="11"/>
          <c:order val="7"/>
          <c:tx>
            <c:strRef>
              <c:f>'APR 17 Published MOS estimates'!$C$17</c:f>
              <c:strCache>
                <c:ptCount val="1"/>
                <c:pt idx="0">
                  <c:v>75%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'APR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'APR 17 Published MOS estimates'!$D$17:$H$17</c:f>
              <c:numCache>
                <c:formatCode>#,##0</c:formatCode>
                <c:ptCount val="5"/>
                <c:pt idx="0">
                  <c:v>4041</c:v>
                </c:pt>
                <c:pt idx="1">
                  <c:v>563.04570000000001</c:v>
                </c:pt>
                <c:pt idx="2">
                  <c:v>1247.25</c:v>
                </c:pt>
                <c:pt idx="3">
                  <c:v>76.75</c:v>
                </c:pt>
                <c:pt idx="4">
                  <c:v>2281.25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smooth val="0"/>
        <c:axId val="646379304"/>
        <c:axId val="647083984"/>
      </c:lineChart>
      <c:catAx>
        <c:axId val="646379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708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4708398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6.3739759802751931E-3"/>
              <c:y val="0.390959463400408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63793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666178091374943"/>
          <c:y val="0.72764654418197727"/>
          <c:w val="0.457570303712036"/>
          <c:h val="0.14645290172061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18423256413844"/>
          <c:y val="3.6007985958224513E-2"/>
          <c:w val="0.80786945788199216"/>
          <c:h val="0.89810635076692946"/>
        </c:manualLayout>
      </c:layout>
      <c:lineChart>
        <c:grouping val="standard"/>
        <c:varyColors val="0"/>
        <c:ser>
          <c:idx val="0"/>
          <c:order val="0"/>
          <c:tx>
            <c:strRef>
              <c:f>'APR 17 Published MOS estimates'!$K$4</c:f>
              <c:strCache>
                <c:ptCount val="1"/>
                <c:pt idx="0">
                  <c:v>Sydney MSP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'APR 17 Published MOS estimates'!$K$5:$K$35</c:f>
              <c:numCache>
                <c:formatCode>#,##0</c:formatCode>
                <c:ptCount val="31"/>
                <c:pt idx="0">
                  <c:v>20462</c:v>
                </c:pt>
                <c:pt idx="1">
                  <c:v>12623</c:v>
                </c:pt>
                <c:pt idx="2">
                  <c:v>10925</c:v>
                </c:pt>
                <c:pt idx="3">
                  <c:v>8929</c:v>
                </c:pt>
                <c:pt idx="4">
                  <c:v>7480</c:v>
                </c:pt>
                <c:pt idx="5">
                  <c:v>6791</c:v>
                </c:pt>
                <c:pt idx="6">
                  <c:v>5015</c:v>
                </c:pt>
                <c:pt idx="7">
                  <c:v>4317</c:v>
                </c:pt>
                <c:pt idx="8">
                  <c:v>3213</c:v>
                </c:pt>
                <c:pt idx="9">
                  <c:v>2961</c:v>
                </c:pt>
                <c:pt idx="10">
                  <c:v>2265</c:v>
                </c:pt>
                <c:pt idx="11">
                  <c:v>1813</c:v>
                </c:pt>
                <c:pt idx="12">
                  <c:v>899</c:v>
                </c:pt>
                <c:pt idx="13">
                  <c:v>262</c:v>
                </c:pt>
                <c:pt idx="14">
                  <c:v>86</c:v>
                </c:pt>
                <c:pt idx="15">
                  <c:v>-96</c:v>
                </c:pt>
                <c:pt idx="16">
                  <c:v>-726</c:v>
                </c:pt>
                <c:pt idx="17">
                  <c:v>-1754</c:v>
                </c:pt>
                <c:pt idx="18">
                  <c:v>-2950</c:v>
                </c:pt>
                <c:pt idx="19">
                  <c:v>-3432</c:v>
                </c:pt>
                <c:pt idx="20">
                  <c:v>-4411</c:v>
                </c:pt>
                <c:pt idx="21">
                  <c:v>-5329</c:v>
                </c:pt>
                <c:pt idx="22">
                  <c:v>-6221</c:v>
                </c:pt>
                <c:pt idx="23">
                  <c:v>-7126</c:v>
                </c:pt>
                <c:pt idx="24">
                  <c:v>-8152</c:v>
                </c:pt>
                <c:pt idx="25">
                  <c:v>-9331</c:v>
                </c:pt>
                <c:pt idx="26">
                  <c:v>-10815</c:v>
                </c:pt>
                <c:pt idx="27">
                  <c:v>-13833</c:v>
                </c:pt>
                <c:pt idx="28">
                  <c:v>-15739</c:v>
                </c:pt>
                <c:pt idx="29">
                  <c:v>-22008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'APR 17 Published MOS estimates'!$L$4</c:f>
              <c:strCache>
                <c:ptCount val="1"/>
                <c:pt idx="0">
                  <c:v>Sydney EGP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'APR 17 Published MOS estimates'!$L$5:$L$35</c:f>
              <c:numCache>
                <c:formatCode>#,##0</c:formatCode>
                <c:ptCount val="31"/>
                <c:pt idx="0">
                  <c:v>3793.9326599999999</c:v>
                </c:pt>
                <c:pt idx="1">
                  <c:v>3124.7334300000002</c:v>
                </c:pt>
                <c:pt idx="2">
                  <c:v>2094.2812600000002</c:v>
                </c:pt>
                <c:pt idx="3">
                  <c:v>1545.22315</c:v>
                </c:pt>
                <c:pt idx="4">
                  <c:v>1250.87472</c:v>
                </c:pt>
                <c:pt idx="5">
                  <c:v>986.87702000000002</c:v>
                </c:pt>
                <c:pt idx="6">
                  <c:v>754.21852999999999</c:v>
                </c:pt>
                <c:pt idx="7">
                  <c:v>605.94731000000002</c:v>
                </c:pt>
                <c:pt idx="8">
                  <c:v>434.34087</c:v>
                </c:pt>
                <c:pt idx="9">
                  <c:v>309.60059000000001</c:v>
                </c:pt>
                <c:pt idx="10">
                  <c:v>185.46093999999999</c:v>
                </c:pt>
                <c:pt idx="11">
                  <c:v>73.6875</c:v>
                </c:pt>
                <c:pt idx="12">
                  <c:v>1.04443</c:v>
                </c:pt>
                <c:pt idx="13">
                  <c:v>-19.303709999999999</c:v>
                </c:pt>
                <c:pt idx="14">
                  <c:v>-114.92283999999999</c:v>
                </c:pt>
                <c:pt idx="15">
                  <c:v>-319.99918000000002</c:v>
                </c:pt>
                <c:pt idx="16">
                  <c:v>-478.83202999999997</c:v>
                </c:pt>
                <c:pt idx="17">
                  <c:v>-594.63868000000002</c:v>
                </c:pt>
                <c:pt idx="18">
                  <c:v>-781.81800999999996</c:v>
                </c:pt>
                <c:pt idx="19">
                  <c:v>-986.72654999999997</c:v>
                </c:pt>
                <c:pt idx="20">
                  <c:v>-1057.00873</c:v>
                </c:pt>
                <c:pt idx="21">
                  <c:v>-1137.93219</c:v>
                </c:pt>
                <c:pt idx="22">
                  <c:v>-1235.37464</c:v>
                </c:pt>
                <c:pt idx="23">
                  <c:v>-1355.81836</c:v>
                </c:pt>
                <c:pt idx="24">
                  <c:v>-1527.37402</c:v>
                </c:pt>
                <c:pt idx="25">
                  <c:v>-1691.37303</c:v>
                </c:pt>
                <c:pt idx="26">
                  <c:v>-2374.4775399999999</c:v>
                </c:pt>
                <c:pt idx="27">
                  <c:v>-2638.8340199999998</c:v>
                </c:pt>
                <c:pt idx="28">
                  <c:v>-3345.49755</c:v>
                </c:pt>
                <c:pt idx="29">
                  <c:v>-8174.00072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'APR 17 Published MOS estimates'!$M$4</c:f>
              <c:strCache>
                <c:ptCount val="1"/>
                <c:pt idx="0">
                  <c:v>Adelaide MAP</c:v>
                </c:pt>
              </c:strCache>
            </c:strRef>
          </c:tx>
          <c:spPr>
            <a:ln w="25400">
              <a:solidFill>
                <a:srgbClr val="FFC322"/>
              </a:solidFill>
              <a:prstDash val="solid"/>
            </a:ln>
          </c:spPr>
          <c:marker>
            <c:symbol val="none"/>
          </c:marker>
          <c:val>
            <c:numRef>
              <c:f>'APR 17 Published MOS estimates'!$M$5:$M$35</c:f>
              <c:numCache>
                <c:formatCode>#,##0</c:formatCode>
                <c:ptCount val="31"/>
                <c:pt idx="0">
                  <c:v>10439</c:v>
                </c:pt>
                <c:pt idx="1">
                  <c:v>5334</c:v>
                </c:pt>
                <c:pt idx="2">
                  <c:v>4920</c:v>
                </c:pt>
                <c:pt idx="3">
                  <c:v>2999</c:v>
                </c:pt>
                <c:pt idx="4">
                  <c:v>2609</c:v>
                </c:pt>
                <c:pt idx="5">
                  <c:v>1967</c:v>
                </c:pt>
                <c:pt idx="6">
                  <c:v>1615</c:v>
                </c:pt>
                <c:pt idx="7">
                  <c:v>1310</c:v>
                </c:pt>
                <c:pt idx="8">
                  <c:v>1059</c:v>
                </c:pt>
                <c:pt idx="9">
                  <c:v>793</c:v>
                </c:pt>
                <c:pt idx="10">
                  <c:v>615</c:v>
                </c:pt>
                <c:pt idx="11">
                  <c:v>366</c:v>
                </c:pt>
                <c:pt idx="12">
                  <c:v>132</c:v>
                </c:pt>
                <c:pt idx="13">
                  <c:v>-66</c:v>
                </c:pt>
                <c:pt idx="14">
                  <c:v>-277</c:v>
                </c:pt>
                <c:pt idx="15">
                  <c:v>-611</c:v>
                </c:pt>
                <c:pt idx="16">
                  <c:v>-757</c:v>
                </c:pt>
                <c:pt idx="17">
                  <c:v>-982</c:v>
                </c:pt>
                <c:pt idx="18">
                  <c:v>-1197</c:v>
                </c:pt>
                <c:pt idx="19">
                  <c:v>-1279</c:v>
                </c:pt>
                <c:pt idx="20">
                  <c:v>-1578</c:v>
                </c:pt>
                <c:pt idx="21">
                  <c:v>-2198</c:v>
                </c:pt>
                <c:pt idx="22">
                  <c:v>-2420</c:v>
                </c:pt>
                <c:pt idx="23">
                  <c:v>-3052</c:v>
                </c:pt>
                <c:pt idx="24">
                  <c:v>-3716</c:v>
                </c:pt>
                <c:pt idx="25">
                  <c:v>-4131</c:v>
                </c:pt>
                <c:pt idx="26">
                  <c:v>-4817</c:v>
                </c:pt>
                <c:pt idx="27">
                  <c:v>-6154</c:v>
                </c:pt>
                <c:pt idx="28">
                  <c:v>-7099</c:v>
                </c:pt>
                <c:pt idx="29">
                  <c:v>-11025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'APR 17 Published MOS estimates'!$N$4</c:f>
              <c:strCache>
                <c:ptCount val="1"/>
                <c:pt idx="0">
                  <c:v>Adelaide SEAGas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'APR 17 Published MOS estimates'!$N$5:$N$35</c:f>
              <c:numCache>
                <c:formatCode>#,##0</c:formatCode>
                <c:ptCount val="31"/>
                <c:pt idx="0">
                  <c:v>178</c:v>
                </c:pt>
                <c:pt idx="1">
                  <c:v>118</c:v>
                </c:pt>
                <c:pt idx="2">
                  <c:v>104</c:v>
                </c:pt>
                <c:pt idx="3">
                  <c:v>102</c:v>
                </c:pt>
                <c:pt idx="4">
                  <c:v>96</c:v>
                </c:pt>
                <c:pt idx="5">
                  <c:v>90</c:v>
                </c:pt>
                <c:pt idx="6">
                  <c:v>86</c:v>
                </c:pt>
                <c:pt idx="7">
                  <c:v>79</c:v>
                </c:pt>
                <c:pt idx="8">
                  <c:v>70</c:v>
                </c:pt>
                <c:pt idx="9">
                  <c:v>62</c:v>
                </c:pt>
                <c:pt idx="10">
                  <c:v>60</c:v>
                </c:pt>
                <c:pt idx="11">
                  <c:v>58</c:v>
                </c:pt>
                <c:pt idx="12">
                  <c:v>56</c:v>
                </c:pt>
                <c:pt idx="13">
                  <c:v>53</c:v>
                </c:pt>
                <c:pt idx="14">
                  <c:v>52</c:v>
                </c:pt>
                <c:pt idx="15">
                  <c:v>49</c:v>
                </c:pt>
                <c:pt idx="16">
                  <c:v>46</c:v>
                </c:pt>
                <c:pt idx="17">
                  <c:v>43</c:v>
                </c:pt>
                <c:pt idx="18">
                  <c:v>33</c:v>
                </c:pt>
                <c:pt idx="19">
                  <c:v>26</c:v>
                </c:pt>
                <c:pt idx="20">
                  <c:v>20</c:v>
                </c:pt>
                <c:pt idx="21">
                  <c:v>11</c:v>
                </c:pt>
                <c:pt idx="22">
                  <c:v>-14</c:v>
                </c:pt>
                <c:pt idx="23">
                  <c:v>-84</c:v>
                </c:pt>
                <c:pt idx="24">
                  <c:v>-257</c:v>
                </c:pt>
                <c:pt idx="25">
                  <c:v>-1254</c:v>
                </c:pt>
                <c:pt idx="26">
                  <c:v>-2249</c:v>
                </c:pt>
                <c:pt idx="27">
                  <c:v>-3549</c:v>
                </c:pt>
                <c:pt idx="28">
                  <c:v>-4765</c:v>
                </c:pt>
                <c:pt idx="29">
                  <c:v>-10688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'APR 17 Published MOS estimates'!$O$4</c:f>
              <c:strCache>
                <c:ptCount val="1"/>
                <c:pt idx="0">
                  <c:v>Brisbane RBP</c:v>
                </c:pt>
              </c:strCache>
            </c:strRef>
          </c:tx>
          <c:marker>
            <c:symbol val="none"/>
          </c:marker>
          <c:val>
            <c:numRef>
              <c:f>'APR 17 Published MOS estimates'!$O$5:$O$35</c:f>
              <c:numCache>
                <c:formatCode>#,##0</c:formatCode>
                <c:ptCount val="31"/>
                <c:pt idx="0">
                  <c:v>8778</c:v>
                </c:pt>
                <c:pt idx="1">
                  <c:v>4476</c:v>
                </c:pt>
                <c:pt idx="2">
                  <c:v>3970</c:v>
                </c:pt>
                <c:pt idx="3">
                  <c:v>3274</c:v>
                </c:pt>
                <c:pt idx="4">
                  <c:v>2881</c:v>
                </c:pt>
                <c:pt idx="5">
                  <c:v>2646</c:v>
                </c:pt>
                <c:pt idx="6">
                  <c:v>2502</c:v>
                </c:pt>
                <c:pt idx="7">
                  <c:v>2333</c:v>
                </c:pt>
                <c:pt idx="8">
                  <c:v>2126</c:v>
                </c:pt>
                <c:pt idx="9">
                  <c:v>1415</c:v>
                </c:pt>
                <c:pt idx="10">
                  <c:v>1263</c:v>
                </c:pt>
                <c:pt idx="11">
                  <c:v>993</c:v>
                </c:pt>
                <c:pt idx="12">
                  <c:v>579</c:v>
                </c:pt>
                <c:pt idx="13">
                  <c:v>353</c:v>
                </c:pt>
                <c:pt idx="14">
                  <c:v>207</c:v>
                </c:pt>
                <c:pt idx="15">
                  <c:v>-142</c:v>
                </c:pt>
                <c:pt idx="16">
                  <c:v>-269</c:v>
                </c:pt>
                <c:pt idx="17">
                  <c:v>-634</c:v>
                </c:pt>
                <c:pt idx="18">
                  <c:v>-945</c:v>
                </c:pt>
                <c:pt idx="19">
                  <c:v>-1274</c:v>
                </c:pt>
                <c:pt idx="20">
                  <c:v>-1426</c:v>
                </c:pt>
                <c:pt idx="21">
                  <c:v>-1953</c:v>
                </c:pt>
                <c:pt idx="22">
                  <c:v>-2399</c:v>
                </c:pt>
                <c:pt idx="23">
                  <c:v>-2452</c:v>
                </c:pt>
                <c:pt idx="24">
                  <c:v>-3042</c:v>
                </c:pt>
                <c:pt idx="25">
                  <c:v>-3313</c:v>
                </c:pt>
                <c:pt idx="26">
                  <c:v>-3877</c:v>
                </c:pt>
                <c:pt idx="27">
                  <c:v>-4337</c:v>
                </c:pt>
                <c:pt idx="28">
                  <c:v>-5029</c:v>
                </c:pt>
                <c:pt idx="29">
                  <c:v>-10683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7084768"/>
        <c:axId val="647085160"/>
      </c:lineChart>
      <c:catAx>
        <c:axId val="647084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in MOS period</a:t>
                </a:r>
              </a:p>
            </c:rich>
          </c:tx>
          <c:layout>
            <c:manualLayout>
              <c:xMode val="edge"/>
              <c:yMode val="edge"/>
              <c:x val="0.46102452710652547"/>
              <c:y val="0.93743551850740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7085160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64708516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8.5091410987419673E-3"/>
              <c:y val="0.413179085752110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70847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826273870938545"/>
          <c:y val="0.74157280193348263"/>
          <c:w val="0.66537559960177406"/>
          <c:h val="0.142346194995420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35900538309461"/>
          <c:y val="3.5082064852177179E-2"/>
          <c:w val="0.81673617739469584"/>
          <c:h val="0.84167233388328633"/>
        </c:manualLayout>
      </c:layout>
      <c:lineChart>
        <c:grouping val="standard"/>
        <c:varyColors val="0"/>
        <c:ser>
          <c:idx val="0"/>
          <c:order val="0"/>
          <c:tx>
            <c:strRef>
              <c:f>'MAY 17 Published MOS estimates'!$C$19</c:f>
              <c:strCache>
                <c:ptCount val="1"/>
                <c:pt idx="0">
                  <c:v>25%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'MAY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'MAY 17 Published MOS estimates'!$D$19:$H$19</c:f>
              <c:numCache>
                <c:formatCode>#,##0</c:formatCode>
                <c:ptCount val="5"/>
                <c:pt idx="0">
                  <c:v>-5681.5</c:v>
                </c:pt>
                <c:pt idx="1">
                  <c:v>-437.54111499999999</c:v>
                </c:pt>
                <c:pt idx="2">
                  <c:v>-1008.5</c:v>
                </c:pt>
                <c:pt idx="3">
                  <c:v>-1019</c:v>
                </c:pt>
                <c:pt idx="4">
                  <c:v>-1864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'MAY 17 Published MOS estimates'!$C$20</c:f>
              <c:strCache>
                <c:ptCount val="1"/>
                <c:pt idx="0">
                  <c:v>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'MAY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'MAY 17 Published MOS estimates'!$D$20:$H$20</c:f>
              <c:numCache>
                <c:formatCode>#,##0</c:formatCode>
                <c:ptCount val="5"/>
                <c:pt idx="0">
                  <c:v>-14629</c:v>
                </c:pt>
                <c:pt idx="1">
                  <c:v>-2398.9660400000002</c:v>
                </c:pt>
                <c:pt idx="2">
                  <c:v>-3239.5</c:v>
                </c:pt>
                <c:pt idx="3">
                  <c:v>-7724</c:v>
                </c:pt>
                <c:pt idx="4">
                  <c:v>-4962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'MAY 17 Published MOS estimates'!$C$21</c:f>
              <c:strCache>
                <c:ptCount val="1"/>
                <c:pt idx="0">
                  <c:v>Minimum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'MAY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'MAY 17 Published MOS estimates'!$D$21:$H$21</c:f>
              <c:numCache>
                <c:formatCode>#,##0</c:formatCode>
                <c:ptCount val="5"/>
                <c:pt idx="0">
                  <c:v>-35576</c:v>
                </c:pt>
                <c:pt idx="1">
                  <c:v>-9675.7088999999996</c:v>
                </c:pt>
                <c:pt idx="2">
                  <c:v>-5140</c:v>
                </c:pt>
                <c:pt idx="3">
                  <c:v>-11922</c:v>
                </c:pt>
                <c:pt idx="4">
                  <c:v>-10703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'MAY 17 Published MOS estimates'!$C$22</c:f>
              <c:strCache>
                <c:ptCount val="1"/>
                <c:pt idx="0">
                  <c:v>Mean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'MAY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'MAY 17 Published MOS estimates'!$D$22:$H$22</c:f>
              <c:numCache>
                <c:formatCode>#,##0</c:formatCode>
                <c:ptCount val="5"/>
                <c:pt idx="0">
                  <c:v>-1248.2258064516129</c:v>
                </c:pt>
                <c:pt idx="1">
                  <c:v>1039.4134251612909</c:v>
                </c:pt>
                <c:pt idx="2">
                  <c:v>1588.8064516129032</c:v>
                </c:pt>
                <c:pt idx="3">
                  <c:v>-1410.258064516129</c:v>
                </c:pt>
                <c:pt idx="4">
                  <c:v>17.06451612903226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'MAY 17 Published MOS estimates'!$C$26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20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'MAY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'MAY 17 Published MOS estimates'!$D$26:$H$26</c:f>
              <c:numCache>
                <c:formatCode>#,##0</c:formatCode>
                <c:ptCount val="5"/>
                <c:pt idx="0">
                  <c:v>-279</c:v>
                </c:pt>
                <c:pt idx="1">
                  <c:v>1087.8674000000001</c:v>
                </c:pt>
                <c:pt idx="2">
                  <c:v>1047</c:v>
                </c:pt>
                <c:pt idx="3">
                  <c:v>33</c:v>
                </c:pt>
                <c:pt idx="4">
                  <c:v>249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'MAY 17 Published MOS estimates'!$C$15</c:f>
              <c:strCache>
                <c:ptCount val="1"/>
                <c:pt idx="0">
                  <c:v>Maximum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'MAY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'MAY 17 Published MOS estimates'!$D$15:$H$15</c:f>
              <c:numCache>
                <c:formatCode>#,##0</c:formatCode>
                <c:ptCount val="5"/>
                <c:pt idx="0">
                  <c:v>16087</c:v>
                </c:pt>
                <c:pt idx="1">
                  <c:v>6966.0003200000001</c:v>
                </c:pt>
                <c:pt idx="2">
                  <c:v>11082</c:v>
                </c:pt>
                <c:pt idx="3">
                  <c:v>346</c:v>
                </c:pt>
                <c:pt idx="4">
                  <c:v>7519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'MAY 17 Published MOS estimates'!$C$16</c:f>
              <c:strCache>
                <c:ptCount val="1"/>
                <c:pt idx="0">
                  <c:v>95%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'MAY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'MAY 17 Published MOS estimates'!$D$16:$H$16</c:f>
              <c:numCache>
                <c:formatCode>#,##0</c:formatCode>
                <c:ptCount val="5"/>
                <c:pt idx="0">
                  <c:v>10675</c:v>
                </c:pt>
                <c:pt idx="1">
                  <c:v>4405.0050100000008</c:v>
                </c:pt>
                <c:pt idx="2">
                  <c:v>8026.5</c:v>
                </c:pt>
                <c:pt idx="3">
                  <c:v>110.5</c:v>
                </c:pt>
                <c:pt idx="4">
                  <c:v>5303.5</c:v>
                </c:pt>
              </c:numCache>
            </c:numRef>
          </c:val>
          <c:smooth val="0"/>
        </c:ser>
        <c:ser>
          <c:idx val="11"/>
          <c:order val="7"/>
          <c:tx>
            <c:strRef>
              <c:f>'MAY 17 Published MOS estimates'!$C$17</c:f>
              <c:strCache>
                <c:ptCount val="1"/>
                <c:pt idx="0">
                  <c:v>75%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'MAY 17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'MAY 17 Published MOS estimates'!$D$17:$H$17</c:f>
              <c:numCache>
                <c:formatCode>#,##0</c:formatCode>
                <c:ptCount val="5"/>
                <c:pt idx="0">
                  <c:v>4441</c:v>
                </c:pt>
                <c:pt idx="1">
                  <c:v>3127.063095</c:v>
                </c:pt>
                <c:pt idx="2">
                  <c:v>3865</c:v>
                </c:pt>
                <c:pt idx="3">
                  <c:v>64.5</c:v>
                </c:pt>
                <c:pt idx="4">
                  <c:v>2116.5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smooth val="0"/>
        <c:axId val="646702944"/>
        <c:axId val="646703336"/>
      </c:lineChart>
      <c:catAx>
        <c:axId val="646702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6703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4670333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6.3739759802751931E-3"/>
              <c:y val="0.390959463400408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67029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666178091374943"/>
          <c:y val="0.72764654418197727"/>
          <c:w val="0.457570303712036"/>
          <c:h val="0.14645290172061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18423256413844"/>
          <c:y val="3.6007985958224513E-2"/>
          <c:w val="0.80786945788199216"/>
          <c:h val="0.89810635076692946"/>
        </c:manualLayout>
      </c:layout>
      <c:lineChart>
        <c:grouping val="standard"/>
        <c:varyColors val="0"/>
        <c:ser>
          <c:idx val="0"/>
          <c:order val="0"/>
          <c:tx>
            <c:strRef>
              <c:f>'MAY 17 Published MOS estimates'!$K$4</c:f>
              <c:strCache>
                <c:ptCount val="1"/>
                <c:pt idx="0">
                  <c:v>Sydney MSP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'MAY 17 Published MOS estimates'!$K$5:$K$35</c:f>
              <c:numCache>
                <c:formatCode>#,##0</c:formatCode>
                <c:ptCount val="31"/>
                <c:pt idx="0">
                  <c:v>16087</c:v>
                </c:pt>
                <c:pt idx="1">
                  <c:v>11788</c:v>
                </c:pt>
                <c:pt idx="2">
                  <c:v>9562</c:v>
                </c:pt>
                <c:pt idx="3">
                  <c:v>8110</c:v>
                </c:pt>
                <c:pt idx="4">
                  <c:v>7031</c:v>
                </c:pt>
                <c:pt idx="5">
                  <c:v>6050</c:v>
                </c:pt>
                <c:pt idx="6">
                  <c:v>5686</c:v>
                </c:pt>
                <c:pt idx="7">
                  <c:v>4820</c:v>
                </c:pt>
                <c:pt idx="8">
                  <c:v>4062</c:v>
                </c:pt>
                <c:pt idx="9">
                  <c:v>3582</c:v>
                </c:pt>
                <c:pt idx="10">
                  <c:v>3240</c:v>
                </c:pt>
                <c:pt idx="11">
                  <c:v>2169</c:v>
                </c:pt>
                <c:pt idx="12">
                  <c:v>1710</c:v>
                </c:pt>
                <c:pt idx="13">
                  <c:v>1000</c:v>
                </c:pt>
                <c:pt idx="14">
                  <c:v>422</c:v>
                </c:pt>
                <c:pt idx="15">
                  <c:v>-279</c:v>
                </c:pt>
                <c:pt idx="16">
                  <c:v>-794</c:v>
                </c:pt>
                <c:pt idx="17">
                  <c:v>-1412</c:v>
                </c:pt>
                <c:pt idx="18">
                  <c:v>-2087</c:v>
                </c:pt>
                <c:pt idx="19">
                  <c:v>-2620</c:v>
                </c:pt>
                <c:pt idx="20">
                  <c:v>-3226</c:v>
                </c:pt>
                <c:pt idx="21">
                  <c:v>-4191</c:v>
                </c:pt>
                <c:pt idx="22">
                  <c:v>-5196</c:v>
                </c:pt>
                <c:pt idx="23">
                  <c:v>-6167</c:v>
                </c:pt>
                <c:pt idx="24">
                  <c:v>-7145</c:v>
                </c:pt>
                <c:pt idx="25">
                  <c:v>-7836</c:v>
                </c:pt>
                <c:pt idx="26">
                  <c:v>-8646</c:v>
                </c:pt>
                <c:pt idx="27">
                  <c:v>-9581</c:v>
                </c:pt>
                <c:pt idx="28">
                  <c:v>-11936</c:v>
                </c:pt>
                <c:pt idx="29">
                  <c:v>-17322</c:v>
                </c:pt>
                <c:pt idx="30">
                  <c:v>-35576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'MAY 17 Published MOS estimates'!$L$4</c:f>
              <c:strCache>
                <c:ptCount val="1"/>
                <c:pt idx="0">
                  <c:v>Sydney EGP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'MAY 17 Published MOS estimates'!$L$5:$L$35</c:f>
              <c:numCache>
                <c:formatCode>#,##0</c:formatCode>
                <c:ptCount val="31"/>
                <c:pt idx="0">
                  <c:v>6966.0003200000001</c:v>
                </c:pt>
                <c:pt idx="1">
                  <c:v>4658.5040900000004</c:v>
                </c:pt>
                <c:pt idx="2">
                  <c:v>4151.5059300000003</c:v>
                </c:pt>
                <c:pt idx="3">
                  <c:v>3983.83302</c:v>
                </c:pt>
                <c:pt idx="4">
                  <c:v>3742.1064500000002</c:v>
                </c:pt>
                <c:pt idx="5">
                  <c:v>3590.6669999999999</c:v>
                </c:pt>
                <c:pt idx="6">
                  <c:v>3351.1795699999998</c:v>
                </c:pt>
                <c:pt idx="7">
                  <c:v>3232.0136699999998</c:v>
                </c:pt>
                <c:pt idx="8">
                  <c:v>3022.1125200000001</c:v>
                </c:pt>
                <c:pt idx="9">
                  <c:v>2793.9933000000001</c:v>
                </c:pt>
                <c:pt idx="10">
                  <c:v>2639.5058399999998</c:v>
                </c:pt>
                <c:pt idx="11">
                  <c:v>2251.4668000000001</c:v>
                </c:pt>
                <c:pt idx="12">
                  <c:v>1846.0855100000001</c:v>
                </c:pt>
                <c:pt idx="13">
                  <c:v>1624.0625</c:v>
                </c:pt>
                <c:pt idx="14">
                  <c:v>1405.8046999999999</c:v>
                </c:pt>
                <c:pt idx="15">
                  <c:v>1087.8674000000001</c:v>
                </c:pt>
                <c:pt idx="16">
                  <c:v>948.28905999999995</c:v>
                </c:pt>
                <c:pt idx="17">
                  <c:v>784.07316000000003</c:v>
                </c:pt>
                <c:pt idx="18">
                  <c:v>674.75447999999994</c:v>
                </c:pt>
                <c:pt idx="19">
                  <c:v>369.44727</c:v>
                </c:pt>
                <c:pt idx="20">
                  <c:v>15.92388</c:v>
                </c:pt>
                <c:pt idx="21">
                  <c:v>-80.979020000000006</c:v>
                </c:pt>
                <c:pt idx="22">
                  <c:v>-360.65627999999998</c:v>
                </c:pt>
                <c:pt idx="23">
                  <c:v>-514.42594999999994</c:v>
                </c:pt>
                <c:pt idx="24">
                  <c:v>-926.97011999999995</c:v>
                </c:pt>
                <c:pt idx="25">
                  <c:v>-1324.08782</c:v>
                </c:pt>
                <c:pt idx="26">
                  <c:v>-1465.5943199999999</c:v>
                </c:pt>
                <c:pt idx="27">
                  <c:v>-1771.0257999999999</c:v>
                </c:pt>
                <c:pt idx="28">
                  <c:v>-2207.5377100000001</c:v>
                </c:pt>
                <c:pt idx="29">
                  <c:v>-2590.39437</c:v>
                </c:pt>
                <c:pt idx="30">
                  <c:v>-9675.7088999999996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'MAY 17 Published MOS estimates'!$M$4</c:f>
              <c:strCache>
                <c:ptCount val="1"/>
                <c:pt idx="0">
                  <c:v>Adelaide MAP</c:v>
                </c:pt>
              </c:strCache>
            </c:strRef>
          </c:tx>
          <c:spPr>
            <a:ln w="25400">
              <a:solidFill>
                <a:srgbClr val="FFC322"/>
              </a:solidFill>
              <a:prstDash val="solid"/>
            </a:ln>
          </c:spPr>
          <c:marker>
            <c:symbol val="none"/>
          </c:marker>
          <c:val>
            <c:numRef>
              <c:f>'MAY 17 Published MOS estimates'!$M$5:$M$35</c:f>
              <c:numCache>
                <c:formatCode>#,##0</c:formatCode>
                <c:ptCount val="31"/>
                <c:pt idx="0">
                  <c:v>11082</c:v>
                </c:pt>
                <c:pt idx="1">
                  <c:v>9176</c:v>
                </c:pt>
                <c:pt idx="2">
                  <c:v>6877</c:v>
                </c:pt>
                <c:pt idx="3">
                  <c:v>6184</c:v>
                </c:pt>
                <c:pt idx="4">
                  <c:v>5330</c:v>
                </c:pt>
                <c:pt idx="5">
                  <c:v>4904</c:v>
                </c:pt>
                <c:pt idx="6">
                  <c:v>4263</c:v>
                </c:pt>
                <c:pt idx="7">
                  <c:v>4030</c:v>
                </c:pt>
                <c:pt idx="8">
                  <c:v>3700</c:v>
                </c:pt>
                <c:pt idx="9">
                  <c:v>3356</c:v>
                </c:pt>
                <c:pt idx="10">
                  <c:v>2967</c:v>
                </c:pt>
                <c:pt idx="11">
                  <c:v>2066</c:v>
                </c:pt>
                <c:pt idx="12">
                  <c:v>1798</c:v>
                </c:pt>
                <c:pt idx="13">
                  <c:v>1505</c:v>
                </c:pt>
                <c:pt idx="14">
                  <c:v>1310</c:v>
                </c:pt>
                <c:pt idx="15">
                  <c:v>1047</c:v>
                </c:pt>
                <c:pt idx="16">
                  <c:v>675</c:v>
                </c:pt>
                <c:pt idx="17">
                  <c:v>386</c:v>
                </c:pt>
                <c:pt idx="18">
                  <c:v>132</c:v>
                </c:pt>
                <c:pt idx="19">
                  <c:v>26</c:v>
                </c:pt>
                <c:pt idx="20">
                  <c:v>-258</c:v>
                </c:pt>
                <c:pt idx="21">
                  <c:v>-382</c:v>
                </c:pt>
                <c:pt idx="22">
                  <c:v>-892</c:v>
                </c:pt>
                <c:pt idx="23">
                  <c:v>-1125</c:v>
                </c:pt>
                <c:pt idx="24">
                  <c:v>-1234</c:v>
                </c:pt>
                <c:pt idx="25">
                  <c:v>-1563</c:v>
                </c:pt>
                <c:pt idx="26">
                  <c:v>-2114</c:v>
                </c:pt>
                <c:pt idx="27">
                  <c:v>-2374</c:v>
                </c:pt>
                <c:pt idx="28">
                  <c:v>-2944</c:v>
                </c:pt>
                <c:pt idx="29">
                  <c:v>-3535</c:v>
                </c:pt>
                <c:pt idx="30">
                  <c:v>-5140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'MAY 17 Published MOS estimates'!$N$4</c:f>
              <c:strCache>
                <c:ptCount val="1"/>
                <c:pt idx="0">
                  <c:v>Adelaide SEAGas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'MAY 17 Published MOS estimates'!$N$5:$N$35</c:f>
              <c:numCache>
                <c:formatCode>#,##0</c:formatCode>
                <c:ptCount val="31"/>
                <c:pt idx="0">
                  <c:v>346</c:v>
                </c:pt>
                <c:pt idx="1">
                  <c:v>118</c:v>
                </c:pt>
                <c:pt idx="2">
                  <c:v>103</c:v>
                </c:pt>
                <c:pt idx="3">
                  <c:v>88</c:v>
                </c:pt>
                <c:pt idx="4">
                  <c:v>83</c:v>
                </c:pt>
                <c:pt idx="5">
                  <c:v>81</c:v>
                </c:pt>
                <c:pt idx="6">
                  <c:v>72</c:v>
                </c:pt>
                <c:pt idx="7">
                  <c:v>67</c:v>
                </c:pt>
                <c:pt idx="8">
                  <c:v>62</c:v>
                </c:pt>
                <c:pt idx="9">
                  <c:v>57</c:v>
                </c:pt>
                <c:pt idx="10">
                  <c:v>52</c:v>
                </c:pt>
                <c:pt idx="11">
                  <c:v>50</c:v>
                </c:pt>
                <c:pt idx="12">
                  <c:v>46</c:v>
                </c:pt>
                <c:pt idx="13">
                  <c:v>40</c:v>
                </c:pt>
                <c:pt idx="14">
                  <c:v>38</c:v>
                </c:pt>
                <c:pt idx="15">
                  <c:v>33</c:v>
                </c:pt>
                <c:pt idx="16">
                  <c:v>29</c:v>
                </c:pt>
                <c:pt idx="17">
                  <c:v>19</c:v>
                </c:pt>
                <c:pt idx="18">
                  <c:v>3</c:v>
                </c:pt>
                <c:pt idx="19">
                  <c:v>-8</c:v>
                </c:pt>
                <c:pt idx="20">
                  <c:v>-297</c:v>
                </c:pt>
                <c:pt idx="21">
                  <c:v>-507</c:v>
                </c:pt>
                <c:pt idx="22">
                  <c:v>-780</c:v>
                </c:pt>
                <c:pt idx="23">
                  <c:v>-1258</c:v>
                </c:pt>
                <c:pt idx="24">
                  <c:v>-2133</c:v>
                </c:pt>
                <c:pt idx="25">
                  <c:v>-3175</c:v>
                </c:pt>
                <c:pt idx="26">
                  <c:v>-4247</c:v>
                </c:pt>
                <c:pt idx="27">
                  <c:v>-5330</c:v>
                </c:pt>
                <c:pt idx="28">
                  <c:v>-6979</c:v>
                </c:pt>
                <c:pt idx="29">
                  <c:v>-8469</c:v>
                </c:pt>
                <c:pt idx="30">
                  <c:v>-11922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'MAY 17 Published MOS estimates'!$O$4</c:f>
              <c:strCache>
                <c:ptCount val="1"/>
                <c:pt idx="0">
                  <c:v>Brisbane RBP</c:v>
                </c:pt>
              </c:strCache>
            </c:strRef>
          </c:tx>
          <c:marker>
            <c:symbol val="none"/>
          </c:marker>
          <c:val>
            <c:numRef>
              <c:f>'MAY 17 Published MOS estimates'!$O$5:$O$35</c:f>
              <c:numCache>
                <c:formatCode>#,##0</c:formatCode>
                <c:ptCount val="31"/>
                <c:pt idx="0">
                  <c:v>7519</c:v>
                </c:pt>
                <c:pt idx="1">
                  <c:v>5908</c:v>
                </c:pt>
                <c:pt idx="2">
                  <c:v>4699</c:v>
                </c:pt>
                <c:pt idx="3">
                  <c:v>3645</c:v>
                </c:pt>
                <c:pt idx="4">
                  <c:v>3350</c:v>
                </c:pt>
                <c:pt idx="5">
                  <c:v>3047</c:v>
                </c:pt>
                <c:pt idx="6">
                  <c:v>2844</c:v>
                </c:pt>
                <c:pt idx="7">
                  <c:v>2342</c:v>
                </c:pt>
                <c:pt idx="8">
                  <c:v>1891</c:v>
                </c:pt>
                <c:pt idx="9">
                  <c:v>1683</c:v>
                </c:pt>
                <c:pt idx="10">
                  <c:v>1456</c:v>
                </c:pt>
                <c:pt idx="11">
                  <c:v>1203</c:v>
                </c:pt>
                <c:pt idx="12">
                  <c:v>1109</c:v>
                </c:pt>
                <c:pt idx="13">
                  <c:v>798</c:v>
                </c:pt>
                <c:pt idx="14">
                  <c:v>625</c:v>
                </c:pt>
                <c:pt idx="15">
                  <c:v>249</c:v>
                </c:pt>
                <c:pt idx="16">
                  <c:v>-200</c:v>
                </c:pt>
                <c:pt idx="17">
                  <c:v>-372</c:v>
                </c:pt>
                <c:pt idx="18">
                  <c:v>-722</c:v>
                </c:pt>
                <c:pt idx="19">
                  <c:v>-1251</c:v>
                </c:pt>
                <c:pt idx="20">
                  <c:v>-1340</c:v>
                </c:pt>
                <c:pt idx="21">
                  <c:v>-1501</c:v>
                </c:pt>
                <c:pt idx="22">
                  <c:v>-1795</c:v>
                </c:pt>
                <c:pt idx="23">
                  <c:v>-1933</c:v>
                </c:pt>
                <c:pt idx="24">
                  <c:v>-2393</c:v>
                </c:pt>
                <c:pt idx="25">
                  <c:v>-2813</c:v>
                </c:pt>
                <c:pt idx="26">
                  <c:v>-3272</c:v>
                </c:pt>
                <c:pt idx="27">
                  <c:v>-3620</c:v>
                </c:pt>
                <c:pt idx="28">
                  <c:v>-4595</c:v>
                </c:pt>
                <c:pt idx="29">
                  <c:v>-5329</c:v>
                </c:pt>
                <c:pt idx="30">
                  <c:v>-10703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704120"/>
        <c:axId val="646704512"/>
      </c:lineChart>
      <c:catAx>
        <c:axId val="646704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in MOS period</a:t>
                </a:r>
              </a:p>
            </c:rich>
          </c:tx>
          <c:layout>
            <c:manualLayout>
              <c:xMode val="edge"/>
              <c:yMode val="edge"/>
              <c:x val="0.46102452710652547"/>
              <c:y val="0.93743551850740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6704512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64670451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8.5091410987419673E-3"/>
              <c:y val="0.413179085752110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67041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496156887632464"/>
          <c:y val="0.77362195534335354"/>
          <c:w val="0.66537559960177406"/>
          <c:h val="0.142346194995420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2802</xdr:colOff>
      <xdr:row>25</xdr:row>
      <xdr:rowOff>5603</xdr:rowOff>
    </xdr:from>
    <xdr:to>
      <xdr:col>22</xdr:col>
      <xdr:colOff>136152</xdr:colOff>
      <xdr:row>46</xdr:row>
      <xdr:rowOff>34178</xdr:rowOff>
    </xdr:to>
    <xdr:graphicFrame macro="">
      <xdr:nvGraphicFramePr>
        <xdr:cNvPr id="218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164727</xdr:colOff>
      <xdr:row>3</xdr:row>
      <xdr:rowOff>21292</xdr:rowOff>
    </xdr:from>
    <xdr:to>
      <xdr:col>22</xdr:col>
      <xdr:colOff>15689</xdr:colOff>
      <xdr:row>20</xdr:row>
      <xdr:rowOff>149599</xdr:rowOff>
    </xdr:to>
    <xdr:graphicFrame macro="">
      <xdr:nvGraphicFramePr>
        <xdr:cNvPr id="218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355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0.43114</cdr:x>
      <cdr:y>0.67127</cdr:y>
    </cdr:from>
    <cdr:to>
      <cdr:x>0.72053</cdr:x>
      <cdr:y>0.72908</cdr:y>
    </cdr:to>
    <cdr:sp macro="" textlink="">
      <cdr:nvSpPr>
        <cdr:cNvPr id="2355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8566" y="2426289"/>
          <a:ext cx="1267638" cy="208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0.48432</cdr:x>
      <cdr:y>0.09101</cdr:y>
    </cdr:from>
    <cdr:to>
      <cdr:x>0.74321</cdr:x>
      <cdr:y>0.14278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2758" y="283815"/>
          <a:ext cx="1154621" cy="181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</a:t>
          </a:r>
          <a:r>
            <a:rPr lang="en-AU" sz="800" b="1" i="0" strike="noStrike" baseline="0">
              <a:solidFill>
                <a:srgbClr val="003366"/>
              </a:solidFill>
              <a:latin typeface="Arial"/>
              <a:cs typeface="Arial"/>
            </a:rPr>
            <a:t> In</a:t>
          </a: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crease</a:t>
          </a:r>
        </a:p>
      </cdr:txBody>
    </cdr:sp>
  </cdr:relSizeAnchor>
  <cdr:relSizeAnchor xmlns:cdr="http://schemas.openxmlformats.org/drawingml/2006/chartDrawing">
    <cdr:from>
      <cdr:x>0.49068</cdr:x>
      <cdr:y>0.62395</cdr:y>
    </cdr:from>
    <cdr:to>
      <cdr:x>0.74468</cdr:x>
      <cdr:y>0.67547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912" y="2068906"/>
          <a:ext cx="1118593" cy="170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66675</xdr:colOff>
      <xdr:row>25</xdr:row>
      <xdr:rowOff>28575</xdr:rowOff>
    </xdr:from>
    <xdr:to>
      <xdr:col>22</xdr:col>
      <xdr:colOff>200025</xdr:colOff>
      <xdr:row>46</xdr:row>
      <xdr:rowOff>57150</xdr:rowOff>
    </xdr:to>
    <xdr:graphicFrame macro="">
      <xdr:nvGraphicFramePr>
        <xdr:cNvPr id="49365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3</xdr:row>
      <xdr:rowOff>19050</xdr:rowOff>
    </xdr:from>
    <xdr:to>
      <xdr:col>22</xdr:col>
      <xdr:colOff>171450</xdr:colOff>
      <xdr:row>20</xdr:row>
      <xdr:rowOff>152400</xdr:rowOff>
    </xdr:to>
    <xdr:graphicFrame macro="">
      <xdr:nvGraphicFramePr>
        <xdr:cNvPr id="49366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355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0.43114</cdr:x>
      <cdr:y>0.67127</cdr:y>
    </cdr:from>
    <cdr:to>
      <cdr:x>0.72053</cdr:x>
      <cdr:y>0.72908</cdr:y>
    </cdr:to>
    <cdr:sp macro="" textlink="">
      <cdr:nvSpPr>
        <cdr:cNvPr id="2355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8566" y="2426289"/>
          <a:ext cx="1267638" cy="208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0.48432</cdr:x>
      <cdr:y>0.09101</cdr:y>
    </cdr:from>
    <cdr:to>
      <cdr:x>0.74321</cdr:x>
      <cdr:y>0.14278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2758" y="283815"/>
          <a:ext cx="1154621" cy="181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</a:t>
          </a:r>
          <a:r>
            <a:rPr lang="en-AU" sz="800" b="1" i="0" strike="noStrike" baseline="0">
              <a:solidFill>
                <a:srgbClr val="003366"/>
              </a:solidFill>
              <a:latin typeface="Arial"/>
              <a:cs typeface="Arial"/>
            </a:rPr>
            <a:t> In</a:t>
          </a: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crease</a:t>
          </a:r>
        </a:p>
      </cdr:txBody>
    </cdr:sp>
  </cdr:relSizeAnchor>
  <cdr:relSizeAnchor xmlns:cdr="http://schemas.openxmlformats.org/drawingml/2006/chartDrawing">
    <cdr:from>
      <cdr:x>0.49068</cdr:x>
      <cdr:y>0.62395</cdr:y>
    </cdr:from>
    <cdr:to>
      <cdr:x>0.74468</cdr:x>
      <cdr:y>0.67547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912" y="2068906"/>
          <a:ext cx="1118593" cy="170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25214</xdr:colOff>
      <xdr:row>25</xdr:row>
      <xdr:rowOff>5603</xdr:rowOff>
    </xdr:from>
    <xdr:to>
      <xdr:col>22</xdr:col>
      <xdr:colOff>158564</xdr:colOff>
      <xdr:row>46</xdr:row>
      <xdr:rowOff>34178</xdr:rowOff>
    </xdr:to>
    <xdr:graphicFrame macro="">
      <xdr:nvGraphicFramePr>
        <xdr:cNvPr id="49160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22411</xdr:colOff>
      <xdr:row>3</xdr:row>
      <xdr:rowOff>11206</xdr:rowOff>
    </xdr:from>
    <xdr:to>
      <xdr:col>22</xdr:col>
      <xdr:colOff>174811</xdr:colOff>
      <xdr:row>20</xdr:row>
      <xdr:rowOff>144556</xdr:rowOff>
    </xdr:to>
    <xdr:graphicFrame macro="">
      <xdr:nvGraphicFramePr>
        <xdr:cNvPr id="49161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355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0.43114</cdr:x>
      <cdr:y>0.67127</cdr:y>
    </cdr:from>
    <cdr:to>
      <cdr:x>0.72053</cdr:x>
      <cdr:y>0.72908</cdr:y>
    </cdr:to>
    <cdr:sp macro="" textlink="">
      <cdr:nvSpPr>
        <cdr:cNvPr id="2355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8566" y="2426289"/>
          <a:ext cx="1267638" cy="208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0.48432</cdr:x>
      <cdr:y>0.09101</cdr:y>
    </cdr:from>
    <cdr:to>
      <cdr:x>0.74321</cdr:x>
      <cdr:y>0.14278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2758" y="283815"/>
          <a:ext cx="1154621" cy="181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</a:t>
          </a:r>
          <a:r>
            <a:rPr lang="en-AU" sz="800" b="1" i="0" strike="noStrike" baseline="0">
              <a:solidFill>
                <a:srgbClr val="003366"/>
              </a:solidFill>
              <a:latin typeface="Arial"/>
              <a:cs typeface="Arial"/>
            </a:rPr>
            <a:t> In</a:t>
          </a: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crease</a:t>
          </a:r>
        </a:p>
      </cdr:txBody>
    </cdr:sp>
  </cdr:relSizeAnchor>
  <cdr:relSizeAnchor xmlns:cdr="http://schemas.openxmlformats.org/drawingml/2006/chartDrawing">
    <cdr:from>
      <cdr:x>0.49068</cdr:x>
      <cdr:y>0.62395</cdr:y>
    </cdr:from>
    <cdr:to>
      <cdr:x>0.74468</cdr:x>
      <cdr:y>0.67547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912" y="2068906"/>
          <a:ext cx="1118593" cy="170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P-4002-F03%20MOS%20Estimates%20Forecast%20Mod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Period_1"/>
      <sheetName val="P1 Graphs &amp; Statistics"/>
      <sheetName val="Period_2"/>
      <sheetName val="P2 Graphs &amp; Statistics"/>
      <sheetName val="Period_3"/>
      <sheetName val="P3 Graphs &amp; Statistics"/>
      <sheetName val="Query_Result"/>
      <sheetName val="DataSheet"/>
    </sheetNames>
    <sheetDataSet>
      <sheetData sheetId="0"/>
      <sheetData sheetId="1"/>
      <sheetData sheetId="2"/>
      <sheetData sheetId="3">
        <row r="3">
          <cell r="Q3">
            <v>20462</v>
          </cell>
          <cell r="R3">
            <v>3793.9326599999999</v>
          </cell>
          <cell r="S3">
            <v>10439</v>
          </cell>
          <cell r="T3">
            <v>178</v>
          </cell>
          <cell r="V3">
            <v>8778</v>
          </cell>
        </row>
        <row r="4">
          <cell r="Q4">
            <v>12623</v>
          </cell>
          <cell r="R4">
            <v>3124.7334300000002</v>
          </cell>
          <cell r="S4">
            <v>5334</v>
          </cell>
          <cell r="T4">
            <v>118</v>
          </cell>
          <cell r="V4">
            <v>4476</v>
          </cell>
        </row>
        <row r="5">
          <cell r="Q5">
            <v>10925</v>
          </cell>
          <cell r="R5">
            <v>2094.2812600000002</v>
          </cell>
          <cell r="S5">
            <v>4920</v>
          </cell>
          <cell r="T5">
            <v>104</v>
          </cell>
          <cell r="V5">
            <v>3970</v>
          </cell>
        </row>
        <row r="6">
          <cell r="Q6">
            <v>8929</v>
          </cell>
          <cell r="R6">
            <v>1545.22315</v>
          </cell>
          <cell r="S6">
            <v>2999</v>
          </cell>
          <cell r="T6">
            <v>102</v>
          </cell>
          <cell r="V6">
            <v>3274</v>
          </cell>
        </row>
        <row r="7">
          <cell r="Q7">
            <v>7480</v>
          </cell>
          <cell r="R7">
            <v>1250.87472</v>
          </cell>
          <cell r="S7">
            <v>2609</v>
          </cell>
          <cell r="T7">
            <v>96</v>
          </cell>
          <cell r="V7">
            <v>2881</v>
          </cell>
        </row>
        <row r="8">
          <cell r="Q8">
            <v>6791</v>
          </cell>
          <cell r="R8">
            <v>986.87702000000002</v>
          </cell>
          <cell r="S8">
            <v>1967</v>
          </cell>
          <cell r="T8">
            <v>90</v>
          </cell>
          <cell r="V8">
            <v>2646</v>
          </cell>
        </row>
        <row r="9">
          <cell r="Q9">
            <v>5015</v>
          </cell>
          <cell r="R9">
            <v>754.21852999999999</v>
          </cell>
          <cell r="S9">
            <v>1615</v>
          </cell>
          <cell r="T9">
            <v>86</v>
          </cell>
          <cell r="V9">
            <v>2502</v>
          </cell>
        </row>
        <row r="10">
          <cell r="Q10">
            <v>4317</v>
          </cell>
          <cell r="R10">
            <v>605.94731000000002</v>
          </cell>
          <cell r="S10">
            <v>1310</v>
          </cell>
          <cell r="T10">
            <v>79</v>
          </cell>
          <cell r="V10">
            <v>2333</v>
          </cell>
        </row>
        <row r="11">
          <cell r="Q11">
            <v>3213</v>
          </cell>
          <cell r="R11">
            <v>434.34087</v>
          </cell>
          <cell r="S11">
            <v>1059</v>
          </cell>
          <cell r="T11">
            <v>70</v>
          </cell>
          <cell r="V11">
            <v>2126</v>
          </cell>
        </row>
        <row r="12">
          <cell r="Q12">
            <v>2961</v>
          </cell>
          <cell r="R12">
            <v>309.60059000000001</v>
          </cell>
          <cell r="S12">
            <v>793</v>
          </cell>
          <cell r="T12">
            <v>62</v>
          </cell>
          <cell r="V12">
            <v>1415</v>
          </cell>
        </row>
        <row r="13">
          <cell r="Q13">
            <v>2265</v>
          </cell>
          <cell r="R13">
            <v>185.46093999999999</v>
          </cell>
          <cell r="S13">
            <v>615</v>
          </cell>
          <cell r="T13">
            <v>60</v>
          </cell>
          <cell r="V13">
            <v>1263</v>
          </cell>
        </row>
        <row r="14">
          <cell r="Q14">
            <v>1813</v>
          </cell>
          <cell r="R14">
            <v>73.6875</v>
          </cell>
          <cell r="S14">
            <v>366</v>
          </cell>
          <cell r="T14">
            <v>58</v>
          </cell>
          <cell r="V14">
            <v>993</v>
          </cell>
        </row>
        <row r="15">
          <cell r="Q15">
            <v>899</v>
          </cell>
          <cell r="R15">
            <v>1.04443</v>
          </cell>
          <cell r="S15">
            <v>132</v>
          </cell>
          <cell r="T15">
            <v>56</v>
          </cell>
          <cell r="V15">
            <v>579</v>
          </cell>
        </row>
        <row r="16">
          <cell r="Q16">
            <v>262</v>
          </cell>
          <cell r="R16">
            <v>-19.303709999999999</v>
          </cell>
          <cell r="S16">
            <v>-66</v>
          </cell>
          <cell r="T16">
            <v>53</v>
          </cell>
          <cell r="V16">
            <v>353</v>
          </cell>
        </row>
        <row r="17">
          <cell r="Q17">
            <v>86</v>
          </cell>
          <cell r="R17">
            <v>-114.92283999999999</v>
          </cell>
          <cell r="S17">
            <v>-277</v>
          </cell>
          <cell r="T17">
            <v>52</v>
          </cell>
          <cell r="V17">
            <v>207</v>
          </cell>
        </row>
        <row r="18">
          <cell r="Q18">
            <v>-96</v>
          </cell>
          <cell r="R18">
            <v>-319.99918000000002</v>
          </cell>
          <cell r="S18">
            <v>-611</v>
          </cell>
          <cell r="T18">
            <v>49</v>
          </cell>
          <cell r="V18">
            <v>-142</v>
          </cell>
        </row>
        <row r="19">
          <cell r="Q19">
            <v>-726</v>
          </cell>
          <cell r="R19">
            <v>-478.83202999999997</v>
          </cell>
          <cell r="S19">
            <v>-757</v>
          </cell>
          <cell r="T19">
            <v>46</v>
          </cell>
          <cell r="V19">
            <v>-269</v>
          </cell>
        </row>
        <row r="20">
          <cell r="Q20">
            <v>-1754</v>
          </cell>
          <cell r="R20">
            <v>-594.63868000000002</v>
          </cell>
          <cell r="S20">
            <v>-982</v>
          </cell>
          <cell r="T20">
            <v>43</v>
          </cell>
          <cell r="V20">
            <v>-634</v>
          </cell>
        </row>
        <row r="21">
          <cell r="Q21">
            <v>-2950</v>
          </cell>
          <cell r="R21">
            <v>-781.81800999999996</v>
          </cell>
          <cell r="S21">
            <v>-1197</v>
          </cell>
          <cell r="T21">
            <v>33</v>
          </cell>
          <cell r="V21">
            <v>-945</v>
          </cell>
        </row>
        <row r="22">
          <cell r="Q22">
            <v>-3432</v>
          </cell>
          <cell r="R22">
            <v>-986.72654999999997</v>
          </cell>
          <cell r="S22">
            <v>-1279</v>
          </cell>
          <cell r="T22">
            <v>26</v>
          </cell>
          <cell r="V22">
            <v>-1274</v>
          </cell>
        </row>
        <row r="23">
          <cell r="Q23">
            <v>-4411</v>
          </cell>
          <cell r="R23">
            <v>-1057.00873</v>
          </cell>
          <cell r="S23">
            <v>-1578</v>
          </cell>
          <cell r="T23">
            <v>20</v>
          </cell>
          <cell r="V23">
            <v>-1426</v>
          </cell>
        </row>
        <row r="24">
          <cell r="Q24">
            <v>-5329</v>
          </cell>
          <cell r="R24">
            <v>-1137.93219</v>
          </cell>
          <cell r="S24">
            <v>-2198</v>
          </cell>
          <cell r="T24">
            <v>11</v>
          </cell>
          <cell r="V24">
            <v>-1953</v>
          </cell>
        </row>
        <row r="25">
          <cell r="Q25">
            <v>-6221</v>
          </cell>
          <cell r="R25">
            <v>-1235.37464</v>
          </cell>
          <cell r="S25">
            <v>-2420</v>
          </cell>
          <cell r="T25">
            <v>-14</v>
          </cell>
          <cell r="V25">
            <v>-2399</v>
          </cell>
        </row>
        <row r="26">
          <cell r="Q26">
            <v>-7126</v>
          </cell>
          <cell r="R26">
            <v>-1355.81836</v>
          </cell>
          <cell r="S26">
            <v>-3052</v>
          </cell>
          <cell r="T26">
            <v>-84</v>
          </cell>
          <cell r="V26">
            <v>-2452</v>
          </cell>
        </row>
        <row r="27">
          <cell r="Q27">
            <v>-8152</v>
          </cell>
          <cell r="R27">
            <v>-1527.37402</v>
          </cell>
          <cell r="S27">
            <v>-3716</v>
          </cell>
          <cell r="T27">
            <v>-257</v>
          </cell>
          <cell r="V27">
            <v>-3042</v>
          </cell>
        </row>
        <row r="28">
          <cell r="Q28">
            <v>-9331</v>
          </cell>
          <cell r="R28">
            <v>-1691.37303</v>
          </cell>
          <cell r="S28">
            <v>-4131</v>
          </cell>
          <cell r="T28">
            <v>-1254</v>
          </cell>
          <cell r="V28">
            <v>-3313</v>
          </cell>
        </row>
        <row r="29">
          <cell r="Q29">
            <v>-10815</v>
          </cell>
          <cell r="R29">
            <v>-2374.4775399999999</v>
          </cell>
          <cell r="S29">
            <v>-4817</v>
          </cell>
          <cell r="T29">
            <v>-2249</v>
          </cell>
          <cell r="V29">
            <v>-3877</v>
          </cell>
        </row>
        <row r="30">
          <cell r="Q30">
            <v>-13833</v>
          </cell>
          <cell r="R30">
            <v>-2638.8340199999998</v>
          </cell>
          <cell r="S30">
            <v>-6154</v>
          </cell>
          <cell r="T30">
            <v>-3549</v>
          </cell>
          <cell r="V30">
            <v>-4337</v>
          </cell>
        </row>
        <row r="31">
          <cell r="Q31">
            <v>-15739</v>
          </cell>
          <cell r="R31">
            <v>-3345.49755</v>
          </cell>
          <cell r="S31">
            <v>-7099</v>
          </cell>
          <cell r="T31">
            <v>-4765</v>
          </cell>
          <cell r="V31">
            <v>-5029</v>
          </cell>
        </row>
        <row r="32">
          <cell r="Q32">
            <v>-22008</v>
          </cell>
          <cell r="R32">
            <v>-8174.00072</v>
          </cell>
          <cell r="S32">
            <v>-11025</v>
          </cell>
          <cell r="T32">
            <v>-10688</v>
          </cell>
          <cell r="V32">
            <v>-10683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B2:AE96"/>
  <sheetViews>
    <sheetView zoomScale="85" zoomScaleNormal="85" workbookViewId="0">
      <selection activeCell="J5" sqref="J5:O35"/>
    </sheetView>
  </sheetViews>
  <sheetFormatPr defaultRowHeight="12" x14ac:dyDescent="0.2"/>
  <cols>
    <col min="1" max="1" width="2.42578125" style="1" customWidth="1"/>
    <col min="2" max="2" width="2.5703125" style="1" customWidth="1"/>
    <col min="3" max="3" width="14.5703125" style="1" customWidth="1"/>
    <col min="4" max="4" width="10" style="1" bestFit="1" customWidth="1"/>
    <col min="5" max="5" width="10.85546875" style="1" bestFit="1" customWidth="1"/>
    <col min="6" max="6" width="10" style="1" bestFit="1" customWidth="1"/>
    <col min="7" max="8" width="10" style="1" customWidth="1"/>
    <col min="9" max="9" width="4.140625" style="1" customWidth="1"/>
    <col min="10" max="15" width="8.7109375" style="1" customWidth="1"/>
    <col min="16" max="16" width="2.5703125" style="1" customWidth="1"/>
    <col min="17" max="17" width="18.28515625" style="1" customWidth="1"/>
    <col min="18" max="22" width="9.140625" style="1"/>
    <col min="23" max="23" width="3.5703125" style="1" customWidth="1"/>
    <col min="24" max="24" width="15.85546875" style="14" bestFit="1" customWidth="1"/>
    <col min="25" max="26" width="6.5703125" style="14" bestFit="1" customWidth="1"/>
    <col min="27" max="27" width="7.85546875" style="14" bestFit="1" customWidth="1"/>
    <col min="28" max="28" width="8" style="14" bestFit="1" customWidth="1"/>
    <col min="29" max="16384" width="9.140625" style="1"/>
  </cols>
  <sheetData>
    <row r="2" spans="2:31" x14ac:dyDescent="0.2">
      <c r="C2" s="64" t="s">
        <v>22</v>
      </c>
      <c r="D2" s="64"/>
      <c r="E2" s="64"/>
      <c r="F2" s="64"/>
      <c r="G2" s="64"/>
      <c r="H2" s="64"/>
    </row>
    <row r="3" spans="2:31" ht="29.25" customHeight="1" x14ac:dyDescent="0.2">
      <c r="C3" s="64" t="s">
        <v>21</v>
      </c>
      <c r="D3" s="64"/>
      <c r="E3" s="64"/>
      <c r="F3" s="64"/>
      <c r="G3" s="64"/>
      <c r="H3" s="64"/>
      <c r="I3" s="27"/>
      <c r="J3" s="64" t="s">
        <v>18</v>
      </c>
      <c r="K3" s="64"/>
      <c r="L3" s="64"/>
      <c r="M3" s="64"/>
      <c r="N3" s="64"/>
      <c r="O3" s="64"/>
      <c r="P3" s="27"/>
      <c r="Q3" s="64" t="s">
        <v>20</v>
      </c>
      <c r="R3" s="64"/>
      <c r="S3" s="64"/>
      <c r="T3" s="64"/>
      <c r="U3" s="64"/>
      <c r="V3" s="64"/>
      <c r="W3" s="17"/>
    </row>
    <row r="4" spans="2:31" s="3" customFormat="1" ht="41.25" customHeight="1" x14ac:dyDescent="0.2">
      <c r="B4" s="1"/>
      <c r="D4" s="38" t="s">
        <v>7</v>
      </c>
      <c r="E4" s="38" t="s">
        <v>5</v>
      </c>
      <c r="F4" s="38" t="s">
        <v>6</v>
      </c>
      <c r="G4" s="38" t="s">
        <v>15</v>
      </c>
      <c r="H4" s="38" t="s">
        <v>14</v>
      </c>
      <c r="I4" s="1"/>
      <c r="J4" s="30" t="s">
        <v>11</v>
      </c>
      <c r="K4" s="38" t="s">
        <v>7</v>
      </c>
      <c r="L4" s="38" t="s">
        <v>5</v>
      </c>
      <c r="M4" s="38" t="s">
        <v>6</v>
      </c>
      <c r="N4" s="38" t="s">
        <v>15</v>
      </c>
      <c r="O4" s="38" t="s">
        <v>14</v>
      </c>
      <c r="P4" s="1"/>
      <c r="V4" s="1"/>
      <c r="W4" s="1"/>
    </row>
    <row r="5" spans="2:31" ht="12.75" x14ac:dyDescent="0.2">
      <c r="C5" s="40" t="s">
        <v>12</v>
      </c>
      <c r="D5" s="39">
        <f>MAX(K5:K35)</f>
        <v>18174</v>
      </c>
      <c r="E5" s="39">
        <f t="shared" ref="E5:H5" si="0">MAX(L5:L35)</f>
        <v>2571.2593400000001</v>
      </c>
      <c r="F5" s="39">
        <f t="shared" si="0"/>
        <v>11641</v>
      </c>
      <c r="G5" s="39">
        <f t="shared" si="0"/>
        <v>846</v>
      </c>
      <c r="H5" s="39">
        <f t="shared" si="0"/>
        <v>8810</v>
      </c>
      <c r="I5" s="1">
        <v>1</v>
      </c>
      <c r="J5" s="42">
        <v>1</v>
      </c>
      <c r="K5" s="34">
        <v>18174</v>
      </c>
      <c r="L5" s="18">
        <v>2571.2593400000001</v>
      </c>
      <c r="M5" s="18">
        <v>11641</v>
      </c>
      <c r="N5" s="18">
        <v>846</v>
      </c>
      <c r="O5" s="33">
        <v>8810</v>
      </c>
      <c r="AC5"/>
      <c r="AD5" s="2"/>
      <c r="AE5" s="6"/>
    </row>
    <row r="6" spans="2:31" ht="12.75" x14ac:dyDescent="0.2">
      <c r="B6" s="41"/>
      <c r="C6" s="40" t="s">
        <v>13</v>
      </c>
      <c r="D6" s="39">
        <f>-MIN(K5:K35)</f>
        <v>32530</v>
      </c>
      <c r="E6" s="39">
        <f t="shared" ref="E6:H6" si="1">-MIN(L5:L35)</f>
        <v>16359.64639</v>
      </c>
      <c r="F6" s="39">
        <f t="shared" si="1"/>
        <v>7184</v>
      </c>
      <c r="G6" s="39">
        <f t="shared" si="1"/>
        <v>9977</v>
      </c>
      <c r="H6" s="39">
        <f t="shared" si="1"/>
        <v>10499</v>
      </c>
      <c r="I6" s="1">
        <v>2</v>
      </c>
      <c r="J6" s="43">
        <v>1</v>
      </c>
      <c r="K6" s="34">
        <v>12556</v>
      </c>
      <c r="L6" s="18">
        <v>2000.0595900000001</v>
      </c>
      <c r="M6" s="18">
        <v>5445</v>
      </c>
      <c r="N6" s="18">
        <v>110</v>
      </c>
      <c r="O6" s="35">
        <v>4756</v>
      </c>
      <c r="AC6"/>
      <c r="AD6" s="2"/>
    </row>
    <row r="7" spans="2:31" ht="12.75" x14ac:dyDescent="0.2">
      <c r="I7" s="1">
        <v>3</v>
      </c>
      <c r="J7" s="43">
        <v>1</v>
      </c>
      <c r="K7" s="34">
        <v>11165</v>
      </c>
      <c r="L7" s="18">
        <v>1751.1230399999999</v>
      </c>
      <c r="M7" s="18">
        <v>4400</v>
      </c>
      <c r="N7" s="18">
        <v>95</v>
      </c>
      <c r="O7" s="35">
        <v>4222</v>
      </c>
      <c r="W7" s="5"/>
      <c r="AC7"/>
      <c r="AD7" s="2"/>
    </row>
    <row r="8" spans="2:31" ht="12.75" x14ac:dyDescent="0.2">
      <c r="I8" s="1">
        <v>4</v>
      </c>
      <c r="J8" s="43">
        <v>1</v>
      </c>
      <c r="K8" s="34">
        <v>9473</v>
      </c>
      <c r="L8" s="18">
        <v>1603.49217</v>
      </c>
      <c r="M8" s="18">
        <v>3429</v>
      </c>
      <c r="N8" s="18">
        <v>86</v>
      </c>
      <c r="O8" s="35">
        <v>4059</v>
      </c>
      <c r="W8" s="5"/>
      <c r="AC8"/>
      <c r="AD8" s="2"/>
    </row>
    <row r="9" spans="2:31" ht="12.75" x14ac:dyDescent="0.2">
      <c r="I9" s="1">
        <v>5</v>
      </c>
      <c r="J9" s="43">
        <v>1</v>
      </c>
      <c r="K9" s="34">
        <v>6972</v>
      </c>
      <c r="L9" s="18">
        <v>1516.6271899999999</v>
      </c>
      <c r="M9" s="18">
        <v>3021</v>
      </c>
      <c r="N9" s="18">
        <v>77</v>
      </c>
      <c r="O9" s="35">
        <v>3278</v>
      </c>
      <c r="W9" s="5"/>
      <c r="AC9"/>
      <c r="AD9" s="2"/>
    </row>
    <row r="10" spans="2:31" ht="12.75" x14ac:dyDescent="0.2">
      <c r="I10" s="1">
        <v>6</v>
      </c>
      <c r="J10" s="43">
        <v>1</v>
      </c>
      <c r="K10" s="34">
        <v>5494</v>
      </c>
      <c r="L10" s="18">
        <v>1138.34764</v>
      </c>
      <c r="M10" s="18">
        <v>2511</v>
      </c>
      <c r="N10" s="18">
        <v>74</v>
      </c>
      <c r="O10" s="35">
        <v>2990</v>
      </c>
      <c r="W10" s="5"/>
      <c r="AC10"/>
      <c r="AD10" s="2"/>
    </row>
    <row r="11" spans="2:31" ht="12.75" customHeight="1" x14ac:dyDescent="0.2">
      <c r="C11" s="64" t="s">
        <v>17</v>
      </c>
      <c r="D11" s="64"/>
      <c r="E11" s="64"/>
      <c r="F11" s="64"/>
      <c r="G11" s="64"/>
      <c r="H11" s="64"/>
      <c r="I11" s="1">
        <v>7</v>
      </c>
      <c r="J11" s="43">
        <v>1</v>
      </c>
      <c r="K11" s="34">
        <v>4383</v>
      </c>
      <c r="L11" s="18">
        <v>1000.20254</v>
      </c>
      <c r="M11" s="18">
        <v>1827</v>
      </c>
      <c r="N11" s="18">
        <v>69</v>
      </c>
      <c r="O11" s="35">
        <v>2584</v>
      </c>
      <c r="W11" s="5"/>
      <c r="AC11"/>
      <c r="AD11" s="2"/>
    </row>
    <row r="12" spans="2:31" ht="12.75" x14ac:dyDescent="0.2">
      <c r="C12" s="64"/>
      <c r="D12" s="64"/>
      <c r="E12" s="64"/>
      <c r="F12" s="64"/>
      <c r="G12" s="64"/>
      <c r="H12" s="64"/>
      <c r="I12" s="1">
        <v>8</v>
      </c>
      <c r="J12" s="43">
        <v>1</v>
      </c>
      <c r="K12" s="34">
        <v>3699</v>
      </c>
      <c r="L12" s="18">
        <v>816.04848000000004</v>
      </c>
      <c r="M12" s="18">
        <v>1417</v>
      </c>
      <c r="N12" s="18">
        <v>68</v>
      </c>
      <c r="O12" s="35">
        <v>2411</v>
      </c>
      <c r="W12" s="5"/>
      <c r="AC12"/>
      <c r="AD12" s="2"/>
    </row>
    <row r="13" spans="2:31" ht="12.75" x14ac:dyDescent="0.2">
      <c r="C13" s="4"/>
      <c r="D13" s="65" t="s">
        <v>10</v>
      </c>
      <c r="E13" s="66"/>
      <c r="F13" s="66"/>
      <c r="G13" s="66"/>
      <c r="H13" s="66"/>
      <c r="I13" s="1">
        <v>9</v>
      </c>
      <c r="J13" s="43">
        <v>1</v>
      </c>
      <c r="K13" s="34">
        <v>2298</v>
      </c>
      <c r="L13" s="18">
        <v>724.72144000000003</v>
      </c>
      <c r="M13" s="18">
        <v>1229</v>
      </c>
      <c r="N13" s="18">
        <v>61</v>
      </c>
      <c r="O13" s="35">
        <v>2251</v>
      </c>
      <c r="W13" s="5"/>
      <c r="AC13"/>
      <c r="AD13" s="2"/>
    </row>
    <row r="14" spans="2:31" ht="12.75" customHeight="1" x14ac:dyDescent="0.2">
      <c r="C14" s="19"/>
      <c r="D14" s="50" t="s">
        <v>7</v>
      </c>
      <c r="E14" s="51" t="s">
        <v>5</v>
      </c>
      <c r="F14" s="51" t="s">
        <v>6</v>
      </c>
      <c r="G14" s="51" t="s">
        <v>15</v>
      </c>
      <c r="H14" s="52" t="s">
        <v>14</v>
      </c>
      <c r="I14" s="1">
        <v>10</v>
      </c>
      <c r="J14" s="43">
        <v>1</v>
      </c>
      <c r="K14" s="34">
        <v>1447</v>
      </c>
      <c r="L14" s="18">
        <v>459.03255000000001</v>
      </c>
      <c r="M14" s="18">
        <v>1079</v>
      </c>
      <c r="N14" s="18">
        <v>55</v>
      </c>
      <c r="O14" s="35">
        <v>2086</v>
      </c>
      <c r="W14" s="5"/>
      <c r="AC14"/>
      <c r="AD14" s="2"/>
    </row>
    <row r="15" spans="2:31" ht="12.75" customHeight="1" x14ac:dyDescent="0.2">
      <c r="C15" s="57" t="s">
        <v>0</v>
      </c>
      <c r="D15" s="31">
        <f>MAX(K5:K35)</f>
        <v>18174</v>
      </c>
      <c r="E15" s="32">
        <f t="shared" ref="E15:H15" si="2">MAX(L5:L35)</f>
        <v>2571.2593400000001</v>
      </c>
      <c r="F15" s="32">
        <f t="shared" si="2"/>
        <v>11641</v>
      </c>
      <c r="G15" s="32">
        <f t="shared" si="2"/>
        <v>846</v>
      </c>
      <c r="H15" s="33">
        <f t="shared" si="2"/>
        <v>8810</v>
      </c>
      <c r="I15" s="1">
        <v>11</v>
      </c>
      <c r="J15" s="43">
        <v>1</v>
      </c>
      <c r="K15" s="34">
        <v>410</v>
      </c>
      <c r="L15" s="18">
        <v>305.59667999999999</v>
      </c>
      <c r="M15" s="18">
        <v>947</v>
      </c>
      <c r="N15" s="18">
        <v>52</v>
      </c>
      <c r="O15" s="35">
        <v>1814</v>
      </c>
      <c r="W15" s="8"/>
      <c r="AC15"/>
      <c r="AD15" s="2"/>
    </row>
    <row r="16" spans="2:31" ht="12.75" x14ac:dyDescent="0.2">
      <c r="C16" s="58">
        <v>0.95</v>
      </c>
      <c r="D16" s="34">
        <f>PERCENTILE(K5:K35, 0.95)</f>
        <v>11860.5</v>
      </c>
      <c r="E16" s="18">
        <f t="shared" ref="E16:H16" si="3">PERCENTILE(L5:L35, 0.95)</f>
        <v>1875.5913150000001</v>
      </c>
      <c r="F16" s="18">
        <f t="shared" si="3"/>
        <v>4922.5</v>
      </c>
      <c r="G16" s="18">
        <f t="shared" si="3"/>
        <v>102.5</v>
      </c>
      <c r="H16" s="35">
        <f t="shared" si="3"/>
        <v>4489</v>
      </c>
      <c r="I16" s="1">
        <v>12</v>
      </c>
      <c r="J16" s="43">
        <v>1</v>
      </c>
      <c r="K16" s="34">
        <v>15</v>
      </c>
      <c r="L16" s="18">
        <v>165.68948</v>
      </c>
      <c r="M16" s="18">
        <v>782</v>
      </c>
      <c r="N16" s="18">
        <v>48</v>
      </c>
      <c r="O16" s="35">
        <v>1668</v>
      </c>
      <c r="W16" s="8"/>
      <c r="AC16"/>
      <c r="AD16" s="2"/>
    </row>
    <row r="17" spans="2:30" ht="12.75" x14ac:dyDescent="0.2">
      <c r="C17" s="59">
        <v>0.75</v>
      </c>
      <c r="D17" s="34">
        <f>PERCENTILE(K5:K35, 0.75)</f>
        <v>2998.5</v>
      </c>
      <c r="E17" s="18">
        <f t="shared" ref="E17:H17" si="4">PERCENTILE(L5:L35, 0.75)</f>
        <v>770.38496000000009</v>
      </c>
      <c r="F17" s="18">
        <f t="shared" si="4"/>
        <v>1323</v>
      </c>
      <c r="G17" s="18">
        <f t="shared" si="4"/>
        <v>64.5</v>
      </c>
      <c r="H17" s="35">
        <f t="shared" si="4"/>
        <v>2331</v>
      </c>
      <c r="I17" s="1">
        <v>13</v>
      </c>
      <c r="J17" s="43">
        <v>1</v>
      </c>
      <c r="K17" s="34">
        <v>-939</v>
      </c>
      <c r="L17" s="18">
        <v>9.6435499999999994</v>
      </c>
      <c r="M17" s="18">
        <v>574</v>
      </c>
      <c r="N17" s="18">
        <v>45</v>
      </c>
      <c r="O17" s="35">
        <v>1512</v>
      </c>
      <c r="W17" s="5"/>
      <c r="AC17"/>
      <c r="AD17" s="2"/>
    </row>
    <row r="18" spans="2:30" ht="12.75" x14ac:dyDescent="0.2">
      <c r="C18" s="59">
        <v>0.5</v>
      </c>
      <c r="D18" s="34">
        <f>PERCENTILE(K5:K35, 0.5)</f>
        <v>-2699</v>
      </c>
      <c r="E18" s="18">
        <f t="shared" ref="E18:H18" si="5">PERCENTILE(L5:L35, 0.5)</f>
        <v>-328.91210999999998</v>
      </c>
      <c r="F18" s="18">
        <f t="shared" si="5"/>
        <v>-260</v>
      </c>
      <c r="G18" s="18">
        <f t="shared" si="5"/>
        <v>33</v>
      </c>
      <c r="H18" s="35">
        <f t="shared" si="5"/>
        <v>878</v>
      </c>
      <c r="I18" s="1">
        <v>14</v>
      </c>
      <c r="J18" s="43">
        <v>1</v>
      </c>
      <c r="K18" s="34">
        <v>-1734</v>
      </c>
      <c r="L18" s="18">
        <v>-124.99021999999999</v>
      </c>
      <c r="M18" s="18">
        <v>345</v>
      </c>
      <c r="N18" s="18">
        <v>40</v>
      </c>
      <c r="O18" s="35">
        <v>1168</v>
      </c>
      <c r="W18" s="5"/>
      <c r="AC18"/>
      <c r="AD18" s="2"/>
    </row>
    <row r="19" spans="2:30" ht="12.75" x14ac:dyDescent="0.2">
      <c r="C19" s="59">
        <v>0.25</v>
      </c>
      <c r="D19" s="34">
        <f>PERCENTILE(K5:K35, 0.25)</f>
        <v>-7361.5</v>
      </c>
      <c r="E19" s="18">
        <f t="shared" ref="E19:H19" si="6">PERCENTILE(L5:L35, 0.25)</f>
        <v>-991.55372999999997</v>
      </c>
      <c r="F19" s="18">
        <f t="shared" si="6"/>
        <v>-1499.5</v>
      </c>
      <c r="G19" s="18">
        <f t="shared" si="6"/>
        <v>-179</v>
      </c>
      <c r="H19" s="35">
        <f t="shared" si="6"/>
        <v>-1087</v>
      </c>
      <c r="I19" s="1">
        <v>15</v>
      </c>
      <c r="J19" s="43">
        <v>1</v>
      </c>
      <c r="K19" s="34">
        <v>-2147</v>
      </c>
      <c r="L19" s="18">
        <v>-245.20410000000001</v>
      </c>
      <c r="M19" s="18">
        <v>157</v>
      </c>
      <c r="N19" s="18">
        <v>36</v>
      </c>
      <c r="O19" s="35">
        <v>1059</v>
      </c>
      <c r="P19" s="4"/>
      <c r="W19" s="5"/>
      <c r="AC19"/>
      <c r="AD19" s="2"/>
    </row>
    <row r="20" spans="2:30" ht="12.75" x14ac:dyDescent="0.2">
      <c r="C20" s="58">
        <v>0.05</v>
      </c>
      <c r="D20" s="34">
        <f>PERCENTILE(K5:K35, 0.05)</f>
        <v>-14023.5</v>
      </c>
      <c r="E20" s="18">
        <f t="shared" ref="E20:H20" si="7">PERCENTILE(L5:L35, 0.05)</f>
        <v>-2237.6610599999999</v>
      </c>
      <c r="F20" s="18">
        <f t="shared" si="7"/>
        <v>-2963.5</v>
      </c>
      <c r="G20" s="18">
        <f t="shared" si="7"/>
        <v>-4254.5</v>
      </c>
      <c r="H20" s="35">
        <f t="shared" si="7"/>
        <v>-5553</v>
      </c>
      <c r="I20" s="1">
        <v>16</v>
      </c>
      <c r="J20" s="43">
        <v>1</v>
      </c>
      <c r="K20" s="34">
        <v>-2699</v>
      </c>
      <c r="L20" s="18">
        <v>-328.91210999999998</v>
      </c>
      <c r="M20" s="18">
        <v>-260</v>
      </c>
      <c r="N20" s="18">
        <v>33</v>
      </c>
      <c r="O20" s="35">
        <v>878</v>
      </c>
      <c r="P20" s="4"/>
      <c r="W20" s="5"/>
      <c r="AC20"/>
      <c r="AD20" s="2"/>
    </row>
    <row r="21" spans="2:30" ht="12.75" x14ac:dyDescent="0.2">
      <c r="C21" s="63" t="s">
        <v>3</v>
      </c>
      <c r="D21" s="34">
        <f>MIN(K5:K35)</f>
        <v>-32530</v>
      </c>
      <c r="E21" s="18">
        <f t="shared" ref="E21:H21" si="8">MIN(L5:L35)</f>
        <v>-16359.64639</v>
      </c>
      <c r="F21" s="18">
        <f t="shared" si="8"/>
        <v>-7184</v>
      </c>
      <c r="G21" s="18">
        <f t="shared" si="8"/>
        <v>-9977</v>
      </c>
      <c r="H21" s="35">
        <f t="shared" si="8"/>
        <v>-10499</v>
      </c>
      <c r="I21" s="1">
        <v>17</v>
      </c>
      <c r="J21" s="43">
        <v>1</v>
      </c>
      <c r="K21" s="34">
        <v>-3307</v>
      </c>
      <c r="L21" s="18">
        <v>-414.39893000000001</v>
      </c>
      <c r="M21" s="18">
        <v>-414</v>
      </c>
      <c r="N21" s="18">
        <v>28</v>
      </c>
      <c r="O21" s="35">
        <v>664</v>
      </c>
      <c r="P21" s="4"/>
      <c r="W21" s="5"/>
      <c r="AC21"/>
      <c r="AD21" s="2"/>
    </row>
    <row r="22" spans="2:30" ht="12.75" x14ac:dyDescent="0.2">
      <c r="C22" s="61" t="s">
        <v>1</v>
      </c>
      <c r="D22" s="31">
        <f>AVERAGE(K5:K35)</f>
        <v>-2400.1935483870966</v>
      </c>
      <c r="E22" s="32">
        <f>AVERAGE(L5:L35)</f>
        <v>-624.1744858064518</v>
      </c>
      <c r="F22" s="32">
        <f>AVERAGE(M5:M35)</f>
        <v>278.12903225806451</v>
      </c>
      <c r="G22" s="32">
        <f>AVERAGE(N5:N35)</f>
        <v>-748.09677419354841</v>
      </c>
      <c r="H22" s="33">
        <f>AVERAGE(O5:O35)</f>
        <v>382.35483870967744</v>
      </c>
      <c r="I22" s="1">
        <v>18</v>
      </c>
      <c r="J22" s="43">
        <v>1</v>
      </c>
      <c r="K22" s="34">
        <v>-4038</v>
      </c>
      <c r="L22" s="18">
        <v>-573.89649999999995</v>
      </c>
      <c r="M22" s="18">
        <v>-551</v>
      </c>
      <c r="N22" s="18">
        <v>20</v>
      </c>
      <c r="O22" s="35">
        <v>107</v>
      </c>
      <c r="P22" s="4"/>
      <c r="W22" s="5"/>
    </row>
    <row r="23" spans="2:30" ht="12.75" x14ac:dyDescent="0.2">
      <c r="C23" s="24" t="s">
        <v>4</v>
      </c>
      <c r="D23" s="34">
        <f>STDEV(K5:K35)</f>
        <v>9575.4513398215495</v>
      </c>
      <c r="E23" s="18">
        <f>STDEV(L5:L35)</f>
        <v>3172.82187842642</v>
      </c>
      <c r="F23" s="18">
        <f>STDEV(M5:M35)</f>
        <v>3249.743946240847</v>
      </c>
      <c r="G23" s="18">
        <f>STDEV(N5:N35)</f>
        <v>2115.5027039270312</v>
      </c>
      <c r="H23" s="35">
        <f>STDEV(O5:O35)</f>
        <v>3574.2815646260728</v>
      </c>
      <c r="I23" s="1">
        <v>19</v>
      </c>
      <c r="J23" s="43">
        <v>1</v>
      </c>
      <c r="K23" s="34">
        <v>-4439</v>
      </c>
      <c r="L23" s="18">
        <v>-650.94338000000005</v>
      </c>
      <c r="M23" s="18">
        <v>-784</v>
      </c>
      <c r="N23" s="18">
        <v>12</v>
      </c>
      <c r="O23" s="35">
        <v>-119</v>
      </c>
      <c r="P23" s="4"/>
      <c r="Q23" s="45"/>
      <c r="R23" s="4"/>
      <c r="S23" s="4"/>
      <c r="T23" s="4"/>
      <c r="U23" s="4"/>
      <c r="W23" s="5"/>
      <c r="X23" s="15"/>
      <c r="Y23" s="15"/>
      <c r="Z23" s="15"/>
      <c r="AA23" s="16"/>
    </row>
    <row r="24" spans="2:30" ht="12.75" customHeight="1" x14ac:dyDescent="0.2">
      <c r="C24" s="25" t="s">
        <v>8</v>
      </c>
      <c r="D24" s="53">
        <f>COUNTIF(K$5:K$35,"&gt;=0")/COUNTA(K$5:K$35)</f>
        <v>0.38709677419354838</v>
      </c>
      <c r="E24" s="46">
        <f t="shared" ref="E24:G24" si="9">COUNTIF(L$5:L$35,"&gt;=0")/COUNTA(L$5:L$35)</f>
        <v>0.41935483870967744</v>
      </c>
      <c r="F24" s="46">
        <f t="shared" si="9"/>
        <v>0.4838709677419355</v>
      </c>
      <c r="G24" s="46">
        <f t="shared" si="9"/>
        <v>0.64516129032258063</v>
      </c>
      <c r="H24" s="47">
        <f>COUNTIF(O$5:O$35,"&gt;=0")/COUNTA(O$5:O$35)</f>
        <v>0.58064516129032262</v>
      </c>
      <c r="I24" s="1">
        <v>20</v>
      </c>
      <c r="J24" s="43">
        <v>1</v>
      </c>
      <c r="K24" s="34">
        <v>-4971</v>
      </c>
      <c r="L24" s="18">
        <v>-715.77149999999995</v>
      </c>
      <c r="M24" s="18">
        <v>-1042</v>
      </c>
      <c r="N24" s="18">
        <v>1</v>
      </c>
      <c r="O24" s="35">
        <v>-306</v>
      </c>
      <c r="P24" s="4"/>
      <c r="Q24" s="64" t="s">
        <v>16</v>
      </c>
      <c r="R24" s="64"/>
      <c r="S24" s="64"/>
      <c r="T24" s="64"/>
      <c r="U24" s="64"/>
      <c r="V24" s="64"/>
      <c r="W24" s="64"/>
      <c r="X24" s="15"/>
      <c r="Y24" s="15"/>
      <c r="Z24" s="15"/>
      <c r="AA24" s="16"/>
    </row>
    <row r="25" spans="2:30" ht="12.75" customHeight="1" x14ac:dyDescent="0.2">
      <c r="C25" s="26" t="s">
        <v>9</v>
      </c>
      <c r="D25" s="54">
        <f>1-D24</f>
        <v>0.61290322580645162</v>
      </c>
      <c r="E25" s="48">
        <f>1-E24</f>
        <v>0.58064516129032251</v>
      </c>
      <c r="F25" s="48">
        <f>1-F24</f>
        <v>0.5161290322580645</v>
      </c>
      <c r="G25" s="48">
        <f>1-G24</f>
        <v>0.35483870967741937</v>
      </c>
      <c r="H25" s="49">
        <f>1-H24</f>
        <v>0.41935483870967738</v>
      </c>
      <c r="I25" s="1">
        <v>21</v>
      </c>
      <c r="J25" s="43">
        <v>1</v>
      </c>
      <c r="K25" s="34">
        <v>-5346</v>
      </c>
      <c r="L25" s="18">
        <v>-788.67579000000001</v>
      </c>
      <c r="M25" s="18">
        <v>-1248</v>
      </c>
      <c r="N25" s="18">
        <v>-6</v>
      </c>
      <c r="O25" s="35">
        <v>-408</v>
      </c>
      <c r="P25" s="4"/>
      <c r="Q25" s="64"/>
      <c r="R25" s="64"/>
      <c r="S25" s="64"/>
      <c r="T25" s="64"/>
      <c r="U25" s="64"/>
      <c r="V25" s="64"/>
      <c r="W25" s="64"/>
      <c r="X25" s="15"/>
      <c r="Y25" s="15"/>
      <c r="Z25" s="15"/>
      <c r="AA25" s="16"/>
    </row>
    <row r="26" spans="2:30" ht="12.75" x14ac:dyDescent="0.2">
      <c r="C26" s="55" t="s">
        <v>2</v>
      </c>
      <c r="D26" s="56">
        <f>MEDIAN(K5:K35)</f>
        <v>-2699</v>
      </c>
      <c r="E26" s="56">
        <f>MEDIAN(L5:L35)</f>
        <v>-328.91210999999998</v>
      </c>
      <c r="F26" s="56">
        <f>MEDIAN(M5:M35)</f>
        <v>-260</v>
      </c>
      <c r="G26" s="56">
        <f>MEDIAN(N5:N35)</f>
        <v>33</v>
      </c>
      <c r="H26" s="56">
        <f>MEDIAN(O5:O35)</f>
        <v>878</v>
      </c>
      <c r="I26" s="1">
        <v>22</v>
      </c>
      <c r="J26" s="43">
        <v>1</v>
      </c>
      <c r="K26" s="34">
        <v>-6401</v>
      </c>
      <c r="L26" s="18">
        <v>-850.11371999999994</v>
      </c>
      <c r="M26" s="18">
        <v>-1342</v>
      </c>
      <c r="N26" s="18">
        <v>-43</v>
      </c>
      <c r="O26" s="35">
        <v>-652</v>
      </c>
      <c r="P26" s="4"/>
      <c r="Q26" s="4"/>
      <c r="R26" s="4"/>
      <c r="S26" s="4"/>
      <c r="T26" s="4"/>
      <c r="U26" s="4"/>
      <c r="V26" s="5"/>
      <c r="W26" s="5"/>
      <c r="X26" s="15"/>
      <c r="Y26" s="15"/>
      <c r="Z26" s="15"/>
      <c r="AA26" s="16"/>
    </row>
    <row r="27" spans="2:30" x14ac:dyDescent="0.2">
      <c r="I27" s="1">
        <v>23</v>
      </c>
      <c r="J27" s="43">
        <v>1</v>
      </c>
      <c r="K27" s="34">
        <v>-7043</v>
      </c>
      <c r="L27" s="18">
        <v>-954.44336999999996</v>
      </c>
      <c r="M27" s="18">
        <v>-1456</v>
      </c>
      <c r="N27" s="18">
        <v>-129</v>
      </c>
      <c r="O27" s="35">
        <v>-1019</v>
      </c>
      <c r="P27" s="4"/>
      <c r="Q27" s="4"/>
      <c r="R27" s="4"/>
      <c r="S27" s="4"/>
      <c r="T27" s="4"/>
      <c r="U27" s="4"/>
      <c r="V27" s="5"/>
      <c r="W27" s="5"/>
      <c r="X27" s="15"/>
      <c r="Y27" s="15"/>
      <c r="Z27" s="15"/>
      <c r="AA27" s="16"/>
    </row>
    <row r="28" spans="2:30" x14ac:dyDescent="0.2">
      <c r="C28" s="9"/>
      <c r="D28" s="9"/>
      <c r="E28" s="9"/>
      <c r="F28" s="9"/>
      <c r="G28" s="9"/>
      <c r="H28" s="9"/>
      <c r="I28" s="1">
        <v>24</v>
      </c>
      <c r="J28" s="43">
        <v>1</v>
      </c>
      <c r="K28" s="34">
        <v>-7680</v>
      </c>
      <c r="L28" s="18">
        <v>-1028.66409</v>
      </c>
      <c r="M28" s="18">
        <v>-1543</v>
      </c>
      <c r="N28" s="18">
        <v>-229</v>
      </c>
      <c r="O28" s="35">
        <v>-1155</v>
      </c>
      <c r="P28" s="4"/>
      <c r="X28" s="15"/>
      <c r="Y28" s="15"/>
      <c r="Z28" s="15"/>
      <c r="AA28" s="16"/>
    </row>
    <row r="29" spans="2:30" x14ac:dyDescent="0.2">
      <c r="B29" s="41"/>
      <c r="C29" s="41"/>
      <c r="I29" s="1">
        <v>25</v>
      </c>
      <c r="J29" s="43">
        <v>1</v>
      </c>
      <c r="K29" s="34">
        <v>-8494</v>
      </c>
      <c r="L29" s="18">
        <v>-1141.92527</v>
      </c>
      <c r="M29" s="18">
        <v>-1734</v>
      </c>
      <c r="N29" s="18">
        <v>-324</v>
      </c>
      <c r="O29" s="35">
        <v>-1544</v>
      </c>
      <c r="P29" s="4"/>
      <c r="Q29" s="4"/>
      <c r="R29" s="4"/>
      <c r="S29" s="4"/>
      <c r="T29" s="4"/>
      <c r="U29" s="4"/>
      <c r="V29" s="5"/>
      <c r="W29" s="5"/>
      <c r="X29" s="15"/>
      <c r="Y29" s="15"/>
      <c r="Z29" s="15"/>
      <c r="AA29" s="16"/>
    </row>
    <row r="30" spans="2:30" x14ac:dyDescent="0.2">
      <c r="B30" s="41"/>
      <c r="C30" s="41"/>
      <c r="I30" s="1">
        <v>26</v>
      </c>
      <c r="J30" s="43">
        <v>1</v>
      </c>
      <c r="K30" s="34">
        <v>-9138</v>
      </c>
      <c r="L30" s="18">
        <v>-1293.3028300000001</v>
      </c>
      <c r="M30" s="18">
        <v>-1951</v>
      </c>
      <c r="N30" s="18">
        <v>-1125</v>
      </c>
      <c r="O30" s="35">
        <v>-1867</v>
      </c>
      <c r="P30" s="4"/>
      <c r="Q30" s="4"/>
      <c r="R30" s="4"/>
      <c r="S30" s="4"/>
      <c r="T30" s="4"/>
      <c r="U30" s="4"/>
      <c r="V30" s="5"/>
      <c r="W30" s="5"/>
      <c r="X30" s="15"/>
      <c r="Y30" s="15"/>
      <c r="Z30" s="15"/>
      <c r="AA30" s="16"/>
    </row>
    <row r="31" spans="2:30" x14ac:dyDescent="0.2">
      <c r="B31" s="41"/>
      <c r="C31" s="41"/>
      <c r="I31" s="1">
        <v>27</v>
      </c>
      <c r="J31" s="43">
        <v>1</v>
      </c>
      <c r="K31" s="34">
        <v>-10100</v>
      </c>
      <c r="L31" s="18">
        <v>-1553.4619</v>
      </c>
      <c r="M31" s="18">
        <v>-2192</v>
      </c>
      <c r="N31" s="18">
        <v>-2020</v>
      </c>
      <c r="O31" s="35">
        <v>-2695</v>
      </c>
      <c r="P31" s="4"/>
      <c r="Q31" s="4"/>
      <c r="R31" s="4"/>
      <c r="S31" s="4"/>
      <c r="T31" s="4"/>
      <c r="U31" s="4"/>
      <c r="V31" s="5"/>
      <c r="W31" s="5"/>
      <c r="X31" s="15"/>
      <c r="Y31" s="15"/>
      <c r="Z31" s="15"/>
      <c r="AA31" s="16"/>
    </row>
    <row r="32" spans="2:30" x14ac:dyDescent="0.2">
      <c r="B32" s="41"/>
      <c r="C32" s="41"/>
      <c r="I32" s="1">
        <v>28</v>
      </c>
      <c r="J32" s="43">
        <v>1</v>
      </c>
      <c r="K32" s="34">
        <v>-11439</v>
      </c>
      <c r="L32" s="18">
        <v>-1911.58053</v>
      </c>
      <c r="M32" s="18">
        <v>-2554</v>
      </c>
      <c r="N32" s="18">
        <v>-2685</v>
      </c>
      <c r="O32" s="35">
        <v>-3094</v>
      </c>
      <c r="P32" s="4"/>
      <c r="Q32" s="4"/>
      <c r="R32" s="4"/>
      <c r="S32" s="4"/>
      <c r="T32" s="4"/>
      <c r="U32" s="4"/>
      <c r="V32" s="5"/>
      <c r="W32" s="5"/>
      <c r="X32" s="15"/>
      <c r="Y32" s="15"/>
      <c r="Z32" s="15"/>
      <c r="AA32" s="16"/>
    </row>
    <row r="33" spans="2:30" x14ac:dyDescent="0.2">
      <c r="B33" s="41"/>
      <c r="C33" s="41"/>
      <c r="I33" s="1">
        <v>29</v>
      </c>
      <c r="J33" s="43">
        <v>1</v>
      </c>
      <c r="K33" s="34">
        <v>-13002</v>
      </c>
      <c r="L33" s="18">
        <v>-2035.47838</v>
      </c>
      <c r="M33" s="18">
        <v>-2748</v>
      </c>
      <c r="N33" s="18">
        <v>-3170</v>
      </c>
      <c r="O33" s="35">
        <v>-4573</v>
      </c>
      <c r="P33" s="4"/>
      <c r="Q33" s="4"/>
      <c r="R33" s="4"/>
      <c r="S33" s="4"/>
      <c r="T33" s="4"/>
      <c r="U33" s="4"/>
      <c r="V33" s="5"/>
      <c r="W33" s="5"/>
      <c r="X33" s="15"/>
      <c r="Y33" s="15"/>
      <c r="Z33" s="15"/>
      <c r="AA33" s="16"/>
    </row>
    <row r="34" spans="2:30" ht="12.75" x14ac:dyDescent="0.2">
      <c r="B34" s="41"/>
      <c r="C34" s="41"/>
      <c r="I34" s="1">
        <v>30</v>
      </c>
      <c r="J34" s="43">
        <v>1</v>
      </c>
      <c r="K34" s="34">
        <v>-15045</v>
      </c>
      <c r="L34" s="18">
        <v>-2439.8437399999998</v>
      </c>
      <c r="M34" s="18">
        <v>-3179</v>
      </c>
      <c r="N34" s="18">
        <v>-5339</v>
      </c>
      <c r="O34" s="35">
        <v>-6533</v>
      </c>
      <c r="P34" s="4"/>
      <c r="Q34" s="4"/>
      <c r="R34" s="4"/>
      <c r="S34" s="4"/>
      <c r="T34" s="4"/>
      <c r="U34" s="4"/>
      <c r="V34" s="5"/>
      <c r="W34" s="5"/>
      <c r="X34" s="15"/>
      <c r="Y34" s="15"/>
      <c r="Z34" s="15"/>
      <c r="AA34" s="16"/>
      <c r="AC34"/>
      <c r="AD34" s="2"/>
    </row>
    <row r="35" spans="2:30" ht="12.75" x14ac:dyDescent="0.2">
      <c r="B35" s="41"/>
      <c r="C35" s="41"/>
      <c r="I35" s="1">
        <v>31</v>
      </c>
      <c r="J35" s="44">
        <v>1</v>
      </c>
      <c r="K35" s="36">
        <v>-32530</v>
      </c>
      <c r="L35" s="23">
        <v>-16359.64639</v>
      </c>
      <c r="M35" s="23">
        <v>-7184</v>
      </c>
      <c r="N35" s="23">
        <v>-9977</v>
      </c>
      <c r="O35" s="37">
        <v>-10499</v>
      </c>
      <c r="P35" s="4"/>
      <c r="Q35" s="4"/>
      <c r="R35" s="4"/>
      <c r="S35" s="4"/>
      <c r="T35" s="4"/>
      <c r="U35" s="4"/>
      <c r="V35" s="5"/>
      <c r="W35" s="5"/>
      <c r="X35" s="15"/>
      <c r="Y35" s="15"/>
      <c r="Z35" s="15"/>
      <c r="AA35" s="16"/>
      <c r="AC35"/>
      <c r="AD35" s="2"/>
    </row>
    <row r="36" spans="2:30" ht="12.75" x14ac:dyDescent="0.2">
      <c r="B36" s="41"/>
      <c r="C36" s="41"/>
      <c r="I36" s="7"/>
      <c r="P36" s="7"/>
      <c r="Q36" s="7"/>
      <c r="R36" s="7"/>
      <c r="S36" s="7"/>
      <c r="T36" s="7"/>
      <c r="U36" s="7"/>
      <c r="V36" s="5"/>
      <c r="W36" s="5"/>
      <c r="X36" s="15"/>
      <c r="Y36" s="15"/>
      <c r="Z36" s="15"/>
      <c r="AA36" s="16"/>
      <c r="AC36"/>
      <c r="AD36" s="2"/>
    </row>
    <row r="37" spans="2:30" ht="12.75" x14ac:dyDescent="0.2">
      <c r="B37" s="41"/>
      <c r="C37" s="41"/>
      <c r="I37" s="7"/>
      <c r="P37" s="7"/>
      <c r="Q37" s="7"/>
      <c r="R37" s="7"/>
      <c r="S37" s="7"/>
      <c r="T37" s="7"/>
      <c r="U37" s="7"/>
      <c r="V37" s="5"/>
      <c r="W37" s="5"/>
      <c r="X37" s="15"/>
      <c r="Y37" s="15"/>
      <c r="Z37" s="15"/>
      <c r="AA37" s="16"/>
      <c r="AC37"/>
      <c r="AD37" s="2"/>
    </row>
    <row r="38" spans="2:30" ht="12.75" x14ac:dyDescent="0.2">
      <c r="B38" s="41"/>
      <c r="C38" s="41"/>
      <c r="I38" s="5"/>
      <c r="P38" s="5"/>
      <c r="Q38" s="5"/>
      <c r="R38" s="5"/>
      <c r="S38" s="5"/>
      <c r="T38" s="5"/>
      <c r="U38" s="5"/>
      <c r="V38" s="5"/>
      <c r="W38" s="5"/>
      <c r="X38" s="15"/>
      <c r="Y38" s="15"/>
      <c r="Z38" s="15"/>
      <c r="AA38" s="16"/>
      <c r="AC38"/>
      <c r="AD38" s="2"/>
    </row>
    <row r="39" spans="2:30" ht="12.75" x14ac:dyDescent="0.2">
      <c r="B39" s="41"/>
      <c r="C39" s="41"/>
      <c r="I39" s="10"/>
      <c r="P39" s="10"/>
      <c r="Q39" s="10"/>
      <c r="R39" s="10"/>
      <c r="S39" s="10"/>
      <c r="T39" s="10"/>
      <c r="U39" s="10"/>
      <c r="V39" s="5"/>
      <c r="W39" s="5"/>
      <c r="X39" s="15"/>
      <c r="Y39" s="15"/>
      <c r="Z39" s="15"/>
      <c r="AA39" s="16"/>
      <c r="AC39"/>
      <c r="AD39" s="2"/>
    </row>
    <row r="40" spans="2:30" ht="12.75" x14ac:dyDescent="0.2">
      <c r="B40" s="41"/>
      <c r="C40" s="41"/>
      <c r="I40" s="11"/>
      <c r="P40" s="11"/>
      <c r="Q40" s="11"/>
      <c r="R40" s="11"/>
      <c r="S40" s="11"/>
      <c r="T40" s="11"/>
      <c r="U40" s="11"/>
      <c r="V40" s="5"/>
      <c r="W40" s="5"/>
      <c r="X40" s="15"/>
      <c r="Y40" s="15"/>
      <c r="Z40" s="15"/>
      <c r="AA40" s="16"/>
      <c r="AC40"/>
      <c r="AD40" s="2"/>
    </row>
    <row r="41" spans="2:30" ht="12.75" x14ac:dyDescent="0.2">
      <c r="B41" s="41"/>
      <c r="C41" s="41"/>
      <c r="I41" s="11"/>
      <c r="P41" s="11"/>
      <c r="Q41" s="11"/>
      <c r="R41" s="11"/>
      <c r="S41" s="11"/>
      <c r="T41" s="11"/>
      <c r="U41" s="11"/>
      <c r="V41" s="5"/>
      <c r="W41" s="5"/>
      <c r="X41" s="15"/>
      <c r="Y41" s="15"/>
      <c r="Z41" s="15"/>
      <c r="AA41" s="16"/>
      <c r="AC41"/>
      <c r="AD41" s="2"/>
    </row>
    <row r="42" spans="2:30" ht="12.75" x14ac:dyDescent="0.2">
      <c r="B42" s="41"/>
      <c r="C42" s="41"/>
      <c r="I42" s="11"/>
      <c r="P42" s="11"/>
      <c r="Q42" s="11"/>
      <c r="R42" s="11"/>
      <c r="S42" s="11"/>
      <c r="T42" s="11"/>
      <c r="U42" s="11"/>
      <c r="V42" s="5"/>
      <c r="W42" s="5"/>
      <c r="X42" s="15"/>
      <c r="Y42" s="15"/>
      <c r="Z42" s="15"/>
      <c r="AA42" s="16"/>
      <c r="AC42"/>
      <c r="AD42" s="2"/>
    </row>
    <row r="43" spans="2:30" ht="12.75" x14ac:dyDescent="0.2">
      <c r="B43" s="41"/>
      <c r="C43" s="41"/>
      <c r="I43" s="11"/>
      <c r="P43" s="11"/>
      <c r="Q43" s="11"/>
      <c r="R43" s="11"/>
      <c r="S43" s="11"/>
      <c r="T43" s="11"/>
      <c r="U43" s="11"/>
      <c r="V43" s="5"/>
      <c r="W43" s="5"/>
      <c r="X43" s="15"/>
      <c r="Y43" s="15"/>
      <c r="Z43" s="15"/>
      <c r="AA43" s="16"/>
      <c r="AC43"/>
      <c r="AD43" s="2"/>
    </row>
    <row r="44" spans="2:30" ht="12.75" x14ac:dyDescent="0.2">
      <c r="I44" s="11"/>
      <c r="P44" s="11"/>
      <c r="Q44" s="11"/>
      <c r="R44" s="11"/>
      <c r="S44" s="11"/>
      <c r="T44" s="11"/>
      <c r="U44" s="11"/>
      <c r="V44" s="5"/>
      <c r="W44" s="5"/>
      <c r="X44" s="15"/>
      <c r="Y44" s="15"/>
      <c r="Z44" s="15"/>
      <c r="AA44" s="16"/>
      <c r="AC44"/>
      <c r="AD44" s="2"/>
    </row>
    <row r="45" spans="2:30" ht="12.75" x14ac:dyDescent="0.2">
      <c r="I45" s="11"/>
      <c r="P45" s="11"/>
      <c r="Q45" s="11"/>
      <c r="R45" s="11"/>
      <c r="S45" s="11"/>
      <c r="T45" s="11"/>
      <c r="U45" s="11"/>
      <c r="V45" s="5"/>
      <c r="W45" s="5"/>
      <c r="X45" s="15"/>
      <c r="Y45" s="15"/>
      <c r="Z45" s="15"/>
      <c r="AA45" s="16"/>
      <c r="AC45"/>
      <c r="AD45" s="2"/>
    </row>
    <row r="46" spans="2:30" ht="12.75" x14ac:dyDescent="0.2">
      <c r="I46" s="11"/>
      <c r="P46" s="11"/>
      <c r="Q46" s="11"/>
      <c r="R46" s="11"/>
      <c r="S46" s="11"/>
      <c r="T46" s="11"/>
      <c r="U46" s="11"/>
      <c r="V46" s="5"/>
      <c r="W46" s="5"/>
      <c r="X46" s="15"/>
      <c r="Y46" s="15"/>
      <c r="Z46" s="15"/>
      <c r="AA46" s="16"/>
      <c r="AC46"/>
      <c r="AD46" s="2"/>
    </row>
    <row r="47" spans="2:30" ht="12.75" x14ac:dyDescent="0.2">
      <c r="I47" s="11"/>
      <c r="P47" s="11"/>
      <c r="Q47" s="11"/>
      <c r="R47" s="11"/>
      <c r="S47" s="11"/>
      <c r="T47" s="11"/>
      <c r="U47" s="11"/>
      <c r="V47" s="5"/>
      <c r="W47" s="5"/>
      <c r="X47" s="15"/>
      <c r="Y47" s="15"/>
      <c r="Z47" s="15"/>
      <c r="AA47" s="16"/>
      <c r="AC47"/>
      <c r="AD47" s="2"/>
    </row>
    <row r="48" spans="2:30" ht="12.75" x14ac:dyDescent="0.2">
      <c r="I48" s="11"/>
      <c r="P48" s="11"/>
      <c r="Q48" s="11"/>
      <c r="R48" s="11"/>
      <c r="S48" s="11"/>
      <c r="T48" s="11"/>
      <c r="U48" s="11"/>
      <c r="V48" s="5"/>
      <c r="W48" s="5"/>
      <c r="X48" s="15"/>
      <c r="Y48" s="15"/>
      <c r="Z48" s="15"/>
      <c r="AA48" s="16"/>
      <c r="AC48"/>
      <c r="AD48" s="2"/>
    </row>
    <row r="49" spans="9:30" ht="12.75" x14ac:dyDescent="0.2">
      <c r="I49" s="11"/>
      <c r="P49" s="11"/>
      <c r="Q49" s="11"/>
      <c r="R49" s="11"/>
      <c r="S49" s="11"/>
      <c r="T49" s="11"/>
      <c r="U49" s="11"/>
      <c r="V49" s="5"/>
      <c r="W49" s="5"/>
      <c r="X49" s="15"/>
      <c r="Y49" s="15"/>
      <c r="Z49" s="15"/>
      <c r="AA49" s="16"/>
      <c r="AC49"/>
      <c r="AD49" s="2"/>
    </row>
    <row r="50" spans="9:30" ht="12.75" x14ac:dyDescent="0.2">
      <c r="I50" s="11"/>
      <c r="P50" s="11"/>
      <c r="Q50" s="11"/>
      <c r="R50" s="11"/>
      <c r="S50" s="11"/>
      <c r="T50" s="11"/>
      <c r="U50" s="11"/>
      <c r="V50" s="5"/>
      <c r="W50" s="5"/>
      <c r="X50" s="15"/>
      <c r="Y50" s="15"/>
      <c r="Z50" s="15"/>
      <c r="AA50" s="16"/>
      <c r="AC50"/>
      <c r="AD50" s="2"/>
    </row>
    <row r="51" spans="9:30" ht="12.75" x14ac:dyDescent="0.2">
      <c r="I51" s="11"/>
      <c r="P51" s="11"/>
      <c r="Q51" s="11"/>
      <c r="R51" s="11"/>
      <c r="S51" s="11"/>
      <c r="T51" s="11"/>
      <c r="U51" s="11"/>
      <c r="V51" s="5"/>
      <c r="W51" s="5"/>
      <c r="X51" s="15"/>
      <c r="Y51" s="15"/>
      <c r="Z51" s="15"/>
      <c r="AA51" s="16"/>
      <c r="AC51"/>
      <c r="AD51" s="2"/>
    </row>
    <row r="52" spans="9:30" ht="12.75" x14ac:dyDescent="0.2">
      <c r="I52" s="12"/>
      <c r="P52" s="12"/>
      <c r="Q52" s="11"/>
      <c r="R52" s="11"/>
      <c r="S52" s="11"/>
      <c r="T52" s="11"/>
      <c r="U52" s="11"/>
      <c r="V52" s="5"/>
      <c r="W52" s="5"/>
      <c r="X52" s="15"/>
      <c r="Y52" s="15"/>
      <c r="Z52" s="15"/>
      <c r="AA52" s="16"/>
      <c r="AC52"/>
      <c r="AD52" s="2"/>
    </row>
    <row r="53" spans="9:30" ht="12.75" x14ac:dyDescent="0.2">
      <c r="I53" s="12"/>
      <c r="P53" s="12"/>
      <c r="Q53" s="11"/>
      <c r="R53" s="11"/>
      <c r="S53" s="11"/>
      <c r="T53" s="11"/>
      <c r="U53" s="11"/>
      <c r="V53" s="5"/>
      <c r="W53" s="5"/>
      <c r="X53" s="15"/>
      <c r="Y53" s="15"/>
      <c r="Z53" s="15"/>
      <c r="AA53" s="16"/>
      <c r="AC53"/>
      <c r="AD53" s="2"/>
    </row>
    <row r="54" spans="9:30" ht="12.75" x14ac:dyDescent="0.2">
      <c r="I54" s="12"/>
      <c r="P54" s="12"/>
      <c r="Q54" s="12"/>
      <c r="R54" s="12"/>
      <c r="S54" s="12"/>
      <c r="T54" s="12"/>
      <c r="U54" s="12"/>
      <c r="V54" s="5"/>
      <c r="W54" s="5"/>
      <c r="X54" s="15"/>
      <c r="Y54" s="15"/>
      <c r="Z54" s="15"/>
      <c r="AA54" s="16"/>
      <c r="AC54"/>
      <c r="AD54" s="2"/>
    </row>
    <row r="55" spans="9:30" ht="12.75" x14ac:dyDescent="0.2">
      <c r="I55" s="12"/>
      <c r="P55" s="12"/>
      <c r="Q55" s="12"/>
      <c r="R55" s="12"/>
      <c r="S55" s="12"/>
      <c r="T55" s="12"/>
      <c r="U55" s="12"/>
      <c r="V55" s="5"/>
      <c r="W55" s="5"/>
      <c r="X55" s="15"/>
      <c r="Y55" s="15"/>
      <c r="Z55" s="15"/>
      <c r="AA55" s="16"/>
      <c r="AC55"/>
      <c r="AD55" s="2"/>
    </row>
    <row r="56" spans="9:30" ht="12.75" x14ac:dyDescent="0.2">
      <c r="I56" s="11"/>
      <c r="P56" s="11"/>
      <c r="Q56" s="11"/>
      <c r="R56" s="11"/>
      <c r="S56" s="11"/>
      <c r="T56" s="11"/>
      <c r="U56" s="11"/>
      <c r="V56" s="5"/>
      <c r="W56" s="5"/>
      <c r="X56" s="15"/>
      <c r="Y56" s="15"/>
      <c r="Z56" s="15"/>
      <c r="AA56" s="16"/>
      <c r="AC56"/>
      <c r="AD56" s="2"/>
    </row>
    <row r="57" spans="9:30" ht="12.75" x14ac:dyDescent="0.2">
      <c r="I57" s="11"/>
      <c r="P57" s="11"/>
      <c r="Q57" s="11"/>
      <c r="R57" s="11"/>
      <c r="S57" s="11"/>
      <c r="T57" s="11"/>
      <c r="U57" s="11"/>
      <c r="V57" s="5"/>
      <c r="W57" s="5"/>
      <c r="X57" s="15"/>
      <c r="Y57" s="15"/>
      <c r="Z57" s="15"/>
      <c r="AA57" s="16"/>
      <c r="AC57"/>
      <c r="AD57" s="2"/>
    </row>
    <row r="58" spans="9:30" ht="12.75" x14ac:dyDescent="0.2">
      <c r="I58" s="11"/>
      <c r="P58" s="11"/>
      <c r="Q58" s="11"/>
      <c r="R58" s="11"/>
      <c r="S58" s="11"/>
      <c r="T58" s="11"/>
      <c r="U58" s="11"/>
      <c r="V58" s="5"/>
      <c r="W58" s="5"/>
      <c r="X58" s="15"/>
      <c r="Y58" s="15"/>
      <c r="Z58" s="15"/>
      <c r="AA58" s="16"/>
      <c r="AC58"/>
      <c r="AD58" s="2"/>
    </row>
    <row r="59" spans="9:30" ht="12.75" x14ac:dyDescent="0.2">
      <c r="I59" s="13"/>
      <c r="P59" s="13"/>
      <c r="Q59" s="13"/>
      <c r="R59" s="13"/>
      <c r="S59" s="13"/>
      <c r="T59" s="13"/>
      <c r="U59" s="13"/>
      <c r="V59" s="5"/>
      <c r="W59" s="5"/>
      <c r="X59" s="15"/>
      <c r="Y59" s="15"/>
      <c r="Z59" s="15"/>
      <c r="AA59" s="16"/>
      <c r="AC59"/>
      <c r="AD59" s="2"/>
    </row>
    <row r="60" spans="9:30" ht="12.75" x14ac:dyDescent="0.2">
      <c r="V60" s="5"/>
      <c r="W60" s="5"/>
      <c r="X60" s="15"/>
      <c r="Y60" s="15"/>
      <c r="Z60" s="15"/>
      <c r="AA60" s="16"/>
      <c r="AC60"/>
      <c r="AD60" s="2"/>
    </row>
    <row r="61" spans="9:30" ht="12.75" x14ac:dyDescent="0.2">
      <c r="V61" s="5"/>
      <c r="W61" s="5"/>
      <c r="X61" s="15"/>
      <c r="Y61" s="15"/>
      <c r="Z61" s="15"/>
      <c r="AA61" s="16"/>
      <c r="AC61"/>
      <c r="AD61" s="2"/>
    </row>
    <row r="62" spans="9:30" ht="12.75" x14ac:dyDescent="0.2">
      <c r="V62" s="5"/>
      <c r="W62" s="5"/>
      <c r="X62" s="15"/>
      <c r="Y62" s="15"/>
      <c r="Z62" s="15"/>
      <c r="AA62" s="16"/>
      <c r="AC62"/>
      <c r="AD62" s="2"/>
    </row>
    <row r="63" spans="9:30" ht="12.75" x14ac:dyDescent="0.2">
      <c r="V63" s="5"/>
      <c r="W63" s="5"/>
      <c r="X63" s="15"/>
      <c r="Y63" s="15"/>
      <c r="Z63" s="15"/>
      <c r="AA63" s="16"/>
      <c r="AC63"/>
      <c r="AD63" s="2"/>
    </row>
    <row r="64" spans="9:30" ht="12.75" x14ac:dyDescent="0.2">
      <c r="V64" s="5"/>
      <c r="W64" s="5"/>
      <c r="X64" s="15"/>
      <c r="Y64" s="15"/>
      <c r="Z64" s="15"/>
      <c r="AA64" s="16"/>
      <c r="AC64"/>
      <c r="AD64" s="2"/>
    </row>
    <row r="65" spans="22:30" ht="12.75" x14ac:dyDescent="0.2">
      <c r="V65" s="5"/>
      <c r="W65" s="5"/>
      <c r="X65" s="15"/>
      <c r="Y65" s="15"/>
      <c r="Z65" s="15"/>
      <c r="AA65" s="16"/>
      <c r="AC65"/>
      <c r="AD65" s="2"/>
    </row>
    <row r="66" spans="22:30" ht="12.75" x14ac:dyDescent="0.2">
      <c r="V66" s="5"/>
      <c r="W66" s="5"/>
      <c r="X66" s="15"/>
      <c r="Y66" s="15"/>
      <c r="Z66" s="15"/>
      <c r="AA66" s="16"/>
      <c r="AC66"/>
      <c r="AD66" s="2"/>
    </row>
    <row r="67" spans="22:30" ht="12.75" x14ac:dyDescent="0.2">
      <c r="V67" s="5"/>
      <c r="W67" s="5"/>
      <c r="X67" s="15"/>
      <c r="Y67" s="15"/>
      <c r="Z67" s="15"/>
      <c r="AA67" s="16"/>
      <c r="AC67"/>
      <c r="AD67" s="2"/>
    </row>
    <row r="68" spans="22:30" ht="12.75" x14ac:dyDescent="0.2">
      <c r="V68" s="5"/>
      <c r="W68" s="5"/>
      <c r="X68" s="15"/>
      <c r="Y68" s="15"/>
      <c r="Z68" s="15"/>
      <c r="AA68" s="16"/>
      <c r="AC68"/>
      <c r="AD68" s="2"/>
    </row>
    <row r="69" spans="22:30" ht="12.75" x14ac:dyDescent="0.2">
      <c r="V69" s="5"/>
      <c r="W69" s="5"/>
      <c r="X69" s="15"/>
      <c r="Y69" s="15"/>
      <c r="Z69" s="15"/>
      <c r="AA69" s="16"/>
      <c r="AC69"/>
      <c r="AD69" s="2"/>
    </row>
    <row r="70" spans="22:30" ht="12.75" x14ac:dyDescent="0.2">
      <c r="V70" s="5"/>
      <c r="W70" s="5"/>
      <c r="X70" s="15"/>
      <c r="Y70" s="15"/>
      <c r="Z70" s="15"/>
      <c r="AA70" s="16"/>
      <c r="AC70"/>
      <c r="AD70" s="2"/>
    </row>
    <row r="71" spans="22:30" ht="12.75" x14ac:dyDescent="0.2">
      <c r="V71" s="5"/>
      <c r="W71" s="5"/>
      <c r="X71" s="15"/>
      <c r="Y71" s="15"/>
      <c r="Z71" s="15"/>
      <c r="AA71" s="16"/>
      <c r="AC71"/>
      <c r="AD71" s="2"/>
    </row>
    <row r="72" spans="22:30" ht="12.75" x14ac:dyDescent="0.2">
      <c r="V72" s="5"/>
      <c r="W72" s="5"/>
      <c r="X72" s="15"/>
      <c r="Y72" s="15"/>
      <c r="Z72" s="15"/>
      <c r="AA72" s="16"/>
      <c r="AC72"/>
      <c r="AD72" s="2"/>
    </row>
    <row r="73" spans="22:30" ht="12.75" x14ac:dyDescent="0.2">
      <c r="V73" s="5"/>
      <c r="W73" s="5"/>
      <c r="X73" s="15"/>
      <c r="Y73" s="15"/>
      <c r="Z73" s="15"/>
      <c r="AA73" s="16"/>
      <c r="AC73"/>
      <c r="AD73" s="2"/>
    </row>
    <row r="74" spans="22:30" ht="12.75" x14ac:dyDescent="0.2">
      <c r="V74" s="5"/>
      <c r="W74" s="5"/>
      <c r="X74" s="15"/>
      <c r="Y74" s="15"/>
      <c r="Z74" s="15"/>
      <c r="AA74" s="16"/>
      <c r="AC74"/>
      <c r="AD74" s="2"/>
    </row>
    <row r="75" spans="22:30" ht="12.75" x14ac:dyDescent="0.2">
      <c r="V75" s="5"/>
      <c r="W75" s="5"/>
      <c r="X75" s="15"/>
      <c r="Y75" s="15"/>
      <c r="Z75" s="15"/>
      <c r="AA75" s="16"/>
      <c r="AC75"/>
      <c r="AD75" s="2"/>
    </row>
    <row r="76" spans="22:30" ht="12.75" x14ac:dyDescent="0.2">
      <c r="V76" s="5"/>
      <c r="W76" s="5"/>
      <c r="X76" s="15"/>
      <c r="Y76" s="15"/>
      <c r="Z76" s="15"/>
      <c r="AA76" s="16"/>
      <c r="AC76"/>
      <c r="AD76" s="2"/>
    </row>
    <row r="77" spans="22:30" ht="12.75" x14ac:dyDescent="0.2">
      <c r="V77" s="5"/>
      <c r="W77" s="5"/>
      <c r="X77" s="15"/>
      <c r="Y77" s="15"/>
      <c r="Z77" s="15"/>
      <c r="AA77" s="16"/>
      <c r="AC77"/>
      <c r="AD77" s="2"/>
    </row>
    <row r="78" spans="22:30" ht="12.75" x14ac:dyDescent="0.2">
      <c r="V78" s="5"/>
      <c r="W78" s="5"/>
      <c r="X78" s="15"/>
      <c r="Y78" s="15"/>
      <c r="Z78" s="15"/>
      <c r="AA78" s="16"/>
      <c r="AC78"/>
      <c r="AD78" s="2"/>
    </row>
    <row r="79" spans="22:30" ht="12.75" x14ac:dyDescent="0.2">
      <c r="V79" s="5"/>
      <c r="W79" s="5"/>
      <c r="X79" s="15"/>
      <c r="Y79" s="15"/>
      <c r="Z79" s="15"/>
      <c r="AA79" s="16"/>
      <c r="AC79"/>
      <c r="AD79" s="2"/>
    </row>
    <row r="80" spans="22:30" ht="12.75" x14ac:dyDescent="0.2">
      <c r="V80" s="5"/>
      <c r="W80" s="5"/>
      <c r="X80" s="15"/>
      <c r="Y80" s="15"/>
      <c r="Z80" s="15"/>
      <c r="AA80" s="16"/>
      <c r="AC80"/>
      <c r="AD80" s="2"/>
    </row>
    <row r="81" spans="9:30" ht="12.75" x14ac:dyDescent="0.2">
      <c r="V81" s="5"/>
      <c r="W81" s="5"/>
      <c r="X81" s="15"/>
      <c r="Y81" s="15"/>
      <c r="Z81" s="15"/>
      <c r="AA81" s="16"/>
      <c r="AC81"/>
      <c r="AD81" s="2"/>
    </row>
    <row r="82" spans="9:30" ht="12.75" x14ac:dyDescent="0.2">
      <c r="V82" s="5"/>
      <c r="W82" s="5"/>
      <c r="X82" s="15"/>
      <c r="Y82" s="15"/>
      <c r="Z82" s="15"/>
      <c r="AA82" s="16"/>
      <c r="AC82"/>
      <c r="AD82" s="2"/>
    </row>
    <row r="83" spans="9:30" ht="12.75" x14ac:dyDescent="0.2">
      <c r="V83" s="5"/>
      <c r="W83" s="5"/>
      <c r="X83" s="15"/>
      <c r="Y83" s="15"/>
      <c r="Z83" s="15"/>
      <c r="AA83" s="16"/>
      <c r="AC83"/>
      <c r="AD83" s="2"/>
    </row>
    <row r="84" spans="9:30" ht="12.75" x14ac:dyDescent="0.2">
      <c r="V84" s="5"/>
      <c r="W84" s="5"/>
      <c r="X84" s="15"/>
      <c r="Y84" s="15"/>
      <c r="Z84" s="15"/>
      <c r="AA84" s="16"/>
      <c r="AC84"/>
      <c r="AD84" s="2"/>
    </row>
    <row r="85" spans="9:30" ht="12.75" x14ac:dyDescent="0.2">
      <c r="V85" s="5"/>
      <c r="W85" s="5"/>
      <c r="X85" s="15"/>
      <c r="Y85" s="15"/>
      <c r="Z85" s="15"/>
      <c r="AA85" s="16"/>
      <c r="AC85"/>
      <c r="AD85" s="2"/>
    </row>
    <row r="86" spans="9:30" ht="12.75" x14ac:dyDescent="0.2">
      <c r="V86" s="5"/>
      <c r="W86" s="5"/>
      <c r="X86" s="15"/>
      <c r="Y86" s="15"/>
      <c r="Z86" s="15"/>
      <c r="AA86" s="16"/>
      <c r="AC86"/>
      <c r="AD86" s="2"/>
    </row>
    <row r="87" spans="9:30" ht="12.75" x14ac:dyDescent="0.2">
      <c r="V87" s="5"/>
      <c r="W87" s="5"/>
      <c r="X87" s="15"/>
      <c r="Y87" s="15"/>
      <c r="Z87" s="15"/>
      <c r="AA87" s="16"/>
      <c r="AC87"/>
      <c r="AD87" s="2"/>
    </row>
    <row r="88" spans="9:30" ht="12.75" x14ac:dyDescent="0.2">
      <c r="V88" s="5"/>
      <c r="W88" s="5"/>
      <c r="X88" s="15"/>
      <c r="Y88" s="15"/>
      <c r="Z88" s="15"/>
      <c r="AA88" s="16"/>
      <c r="AC88"/>
      <c r="AD88" s="2"/>
    </row>
    <row r="89" spans="9:30" ht="12.75" x14ac:dyDescent="0.2">
      <c r="V89" s="5"/>
      <c r="W89" s="5"/>
      <c r="X89" s="15"/>
      <c r="Y89" s="15"/>
      <c r="Z89" s="15"/>
      <c r="AA89" s="16"/>
      <c r="AC89"/>
      <c r="AD89" s="2"/>
    </row>
    <row r="90" spans="9:30" ht="12.75" x14ac:dyDescent="0.2">
      <c r="V90" s="5"/>
      <c r="W90" s="5"/>
      <c r="X90" s="15"/>
      <c r="Y90" s="15"/>
      <c r="Z90" s="15"/>
      <c r="AA90" s="16"/>
      <c r="AC90"/>
      <c r="AD90" s="2"/>
    </row>
    <row r="91" spans="9:30" ht="12.75" x14ac:dyDescent="0.2">
      <c r="V91" s="5"/>
      <c r="W91" s="5"/>
      <c r="X91" s="15"/>
      <c r="Y91" s="15"/>
      <c r="Z91" s="15"/>
      <c r="AA91" s="16"/>
      <c r="AC91"/>
      <c r="AD91" s="2"/>
    </row>
    <row r="92" spans="9:30" ht="12.75" x14ac:dyDescent="0.2">
      <c r="V92" s="5"/>
      <c r="W92" s="5"/>
      <c r="X92" s="15"/>
      <c r="Y92" s="15"/>
      <c r="Z92" s="15"/>
      <c r="AA92" s="16"/>
      <c r="AC92"/>
      <c r="AD92" s="2"/>
    </row>
    <row r="93" spans="9:30" ht="12.75" x14ac:dyDescent="0.2">
      <c r="I93" s="5"/>
      <c r="P93" s="5"/>
      <c r="Q93" s="5"/>
      <c r="R93" s="5"/>
      <c r="S93" s="5"/>
      <c r="T93" s="5"/>
      <c r="U93" s="5"/>
      <c r="V93" s="5"/>
      <c r="W93" s="5"/>
      <c r="X93" s="15"/>
      <c r="Y93" s="15"/>
      <c r="Z93" s="15"/>
      <c r="AA93" s="16"/>
      <c r="AC93"/>
      <c r="AD93" s="2"/>
    </row>
    <row r="94" spans="9:30" ht="12.75" x14ac:dyDescent="0.2">
      <c r="I94" s="5"/>
      <c r="P94" s="5"/>
      <c r="Q94" s="5"/>
      <c r="R94" s="5"/>
      <c r="S94" s="5"/>
      <c r="T94" s="5"/>
      <c r="U94" s="5"/>
      <c r="V94" s="5"/>
      <c r="W94" s="5"/>
      <c r="X94" s="15"/>
      <c r="Y94" s="15"/>
      <c r="Z94" s="15"/>
      <c r="AA94" s="16"/>
      <c r="AC94"/>
      <c r="AD94" s="2"/>
    </row>
    <row r="95" spans="9:30" x14ac:dyDescent="0.2">
      <c r="I95" s="9"/>
      <c r="P95" s="9"/>
      <c r="Q95" s="9"/>
      <c r="R95" s="9"/>
      <c r="S95" s="9"/>
      <c r="T95" s="9"/>
      <c r="U95" s="9"/>
      <c r="V95" s="5"/>
      <c r="W95" s="5"/>
      <c r="X95" s="15"/>
      <c r="Y95" s="15"/>
      <c r="Z95" s="15"/>
      <c r="AA95" s="16"/>
    </row>
    <row r="96" spans="9:30" x14ac:dyDescent="0.2">
      <c r="I96" s="9"/>
      <c r="P96" s="9"/>
      <c r="Q96" s="9"/>
      <c r="R96" s="9"/>
      <c r="S96" s="9"/>
      <c r="T96" s="9"/>
      <c r="U96" s="9"/>
      <c r="V96" s="9"/>
      <c r="W96" s="9"/>
    </row>
  </sheetData>
  <mergeCells count="7">
    <mergeCell ref="C2:H2"/>
    <mergeCell ref="Q24:W25"/>
    <mergeCell ref="J3:O3"/>
    <mergeCell ref="Q3:V3"/>
    <mergeCell ref="D13:H13"/>
    <mergeCell ref="C11:H12"/>
    <mergeCell ref="C3:H3"/>
  </mergeCells>
  <phoneticPr fontId="2" type="noConversion"/>
  <printOptions horizontalCentered="1"/>
  <pageMargins left="0.19685039370078741" right="0.19685039370078741" top="0.59055118110236227" bottom="0.59055118110236227" header="0.31496062992125984" footer="0.31496062992125984"/>
  <pageSetup paperSize="9" scale="74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B2:AE96"/>
  <sheetViews>
    <sheetView zoomScale="85" zoomScaleNormal="85" workbookViewId="0">
      <selection activeCell="K37" sqref="K37"/>
    </sheetView>
  </sheetViews>
  <sheetFormatPr defaultRowHeight="12" x14ac:dyDescent="0.2"/>
  <cols>
    <col min="1" max="1" width="2.42578125" style="1" customWidth="1"/>
    <col min="2" max="2" width="2.5703125" style="1" customWidth="1"/>
    <col min="3" max="3" width="14.5703125" style="1" customWidth="1"/>
    <col min="4" max="4" width="10" style="1" bestFit="1" customWidth="1"/>
    <col min="5" max="5" width="10.85546875" style="1" bestFit="1" customWidth="1"/>
    <col min="6" max="6" width="10" style="1" bestFit="1" customWidth="1"/>
    <col min="7" max="8" width="10" style="1" customWidth="1"/>
    <col min="9" max="9" width="4.140625" style="1" customWidth="1"/>
    <col min="10" max="15" width="8.7109375" style="1" customWidth="1"/>
    <col min="16" max="16" width="2.5703125" style="1" customWidth="1"/>
    <col min="17" max="17" width="18.28515625" style="1" customWidth="1"/>
    <col min="18" max="22" width="9.140625" style="1"/>
    <col min="23" max="23" width="3.5703125" style="1" customWidth="1"/>
    <col min="24" max="24" width="15.85546875" style="14" bestFit="1" customWidth="1"/>
    <col min="25" max="26" width="6.5703125" style="14" bestFit="1" customWidth="1"/>
    <col min="27" max="27" width="7.85546875" style="14" bestFit="1" customWidth="1"/>
    <col min="28" max="28" width="8" style="14" bestFit="1" customWidth="1"/>
    <col min="29" max="16384" width="9.140625" style="1"/>
  </cols>
  <sheetData>
    <row r="2" spans="2:31" x14ac:dyDescent="0.2">
      <c r="C2" s="64" t="s">
        <v>23</v>
      </c>
      <c r="D2" s="64"/>
      <c r="E2" s="64"/>
      <c r="F2" s="64"/>
      <c r="G2" s="64"/>
      <c r="H2" s="64"/>
    </row>
    <row r="3" spans="2:31" ht="29.25" customHeight="1" x14ac:dyDescent="0.2">
      <c r="C3" s="64" t="s">
        <v>21</v>
      </c>
      <c r="D3" s="64"/>
      <c r="E3" s="64"/>
      <c r="F3" s="64"/>
      <c r="G3" s="64"/>
      <c r="H3" s="64"/>
      <c r="I3" s="27"/>
      <c r="J3" s="64" t="s">
        <v>18</v>
      </c>
      <c r="K3" s="64"/>
      <c r="L3" s="64"/>
      <c r="M3" s="64"/>
      <c r="N3" s="64"/>
      <c r="O3" s="64"/>
      <c r="P3" s="27"/>
      <c r="Q3" s="64" t="s">
        <v>20</v>
      </c>
      <c r="R3" s="64"/>
      <c r="S3" s="64"/>
      <c r="T3" s="64"/>
      <c r="U3" s="64"/>
      <c r="V3" s="64"/>
      <c r="W3" s="17"/>
    </row>
    <row r="4" spans="2:31" s="3" customFormat="1" ht="41.25" customHeight="1" x14ac:dyDescent="0.2">
      <c r="B4" s="1"/>
      <c r="D4" s="38" t="s">
        <v>7</v>
      </c>
      <c r="E4" s="38" t="s">
        <v>5</v>
      </c>
      <c r="F4" s="38" t="s">
        <v>6</v>
      </c>
      <c r="G4" s="38" t="s">
        <v>15</v>
      </c>
      <c r="H4" s="38" t="s">
        <v>14</v>
      </c>
      <c r="I4" s="1"/>
      <c r="J4" s="30" t="s">
        <v>11</v>
      </c>
      <c r="K4" s="38" t="s">
        <v>7</v>
      </c>
      <c r="L4" s="38" t="s">
        <v>5</v>
      </c>
      <c r="M4" s="38" t="s">
        <v>6</v>
      </c>
      <c r="N4" s="38" t="s">
        <v>15</v>
      </c>
      <c r="O4" s="38" t="s">
        <v>14</v>
      </c>
      <c r="P4" s="1"/>
      <c r="V4" s="1"/>
      <c r="W4" s="1"/>
    </row>
    <row r="5" spans="2:31" ht="12.75" x14ac:dyDescent="0.2">
      <c r="C5" s="40" t="s">
        <v>12</v>
      </c>
      <c r="D5" s="39">
        <f>MAX(K5:K35)</f>
        <v>20462</v>
      </c>
      <c r="E5" s="39">
        <f t="shared" ref="E5:H5" si="0">MAX(L5:L35)</f>
        <v>3793.9326599999999</v>
      </c>
      <c r="F5" s="39">
        <f t="shared" si="0"/>
        <v>10439</v>
      </c>
      <c r="G5" s="39">
        <f t="shared" si="0"/>
        <v>178</v>
      </c>
      <c r="H5" s="39">
        <f t="shared" si="0"/>
        <v>8778</v>
      </c>
      <c r="I5" s="1">
        <v>1</v>
      </c>
      <c r="J5" s="42">
        <v>1</v>
      </c>
      <c r="K5" s="34">
        <f>IF([1]Period_2!Q3="", NA(), [1]Period_2!Q3)</f>
        <v>20462</v>
      </c>
      <c r="L5" s="32">
        <f>IF([1]Period_2!R3="", NA(), [1]Period_2!R3)</f>
        <v>3793.9326599999999</v>
      </c>
      <c r="M5" s="32">
        <f>IF([1]Period_2!S3="", NA(), [1]Period_2!S3)</f>
        <v>10439</v>
      </c>
      <c r="N5" s="32">
        <f>IF([1]Period_2!T3="", NA(), [1]Period_2!T3)</f>
        <v>178</v>
      </c>
      <c r="O5" s="33">
        <f>IF([1]Period_2!V3="", NA(), [1]Period_2!V3)</f>
        <v>8778</v>
      </c>
      <c r="AC5"/>
      <c r="AD5" s="2"/>
      <c r="AE5" s="6"/>
    </row>
    <row r="6" spans="2:31" ht="12.75" x14ac:dyDescent="0.2">
      <c r="B6" s="41"/>
      <c r="C6" s="40" t="s">
        <v>13</v>
      </c>
      <c r="D6" s="39">
        <f>-MIN(K5:K35)</f>
        <v>22008</v>
      </c>
      <c r="E6" s="39">
        <f t="shared" ref="E6:H6" si="1">-MIN(L5:L35)</f>
        <v>8174.00072</v>
      </c>
      <c r="F6" s="39">
        <f t="shared" si="1"/>
        <v>11025</v>
      </c>
      <c r="G6" s="39">
        <f t="shared" si="1"/>
        <v>10688</v>
      </c>
      <c r="H6" s="39">
        <f t="shared" si="1"/>
        <v>10683</v>
      </c>
      <c r="I6" s="1">
        <v>2</v>
      </c>
      <c r="J6" s="43">
        <v>1</v>
      </c>
      <c r="K6" s="34">
        <f>IF([1]Period_2!Q4="", NA(), [1]Period_2!Q4)</f>
        <v>12623</v>
      </c>
      <c r="L6" s="18">
        <f>IF([1]Period_2!R4="", NA(), [1]Period_2!R4)</f>
        <v>3124.7334300000002</v>
      </c>
      <c r="M6" s="18">
        <f>IF([1]Period_2!S4="", NA(), [1]Period_2!S4)</f>
        <v>5334</v>
      </c>
      <c r="N6" s="18">
        <f>IF([1]Period_2!T4="", NA(), [1]Period_2!T4)</f>
        <v>118</v>
      </c>
      <c r="O6" s="35">
        <f>IF([1]Period_2!V4="", NA(), [1]Period_2!V4)</f>
        <v>4476</v>
      </c>
      <c r="AC6"/>
      <c r="AD6" s="2"/>
    </row>
    <row r="7" spans="2:31" ht="12.75" x14ac:dyDescent="0.2">
      <c r="I7" s="1">
        <v>3</v>
      </c>
      <c r="J7" s="43">
        <v>1</v>
      </c>
      <c r="K7" s="34">
        <f>IF([1]Period_2!Q5="", NA(), [1]Period_2!Q5)</f>
        <v>10925</v>
      </c>
      <c r="L7" s="18">
        <f>IF([1]Period_2!R5="", NA(), [1]Period_2!R5)</f>
        <v>2094.2812600000002</v>
      </c>
      <c r="M7" s="18">
        <f>IF([1]Period_2!S5="", NA(), [1]Period_2!S5)</f>
        <v>4920</v>
      </c>
      <c r="N7" s="18">
        <f>IF([1]Period_2!T5="", NA(), [1]Period_2!T5)</f>
        <v>104</v>
      </c>
      <c r="O7" s="35">
        <f>IF([1]Period_2!V5="", NA(), [1]Period_2!V5)</f>
        <v>3970</v>
      </c>
      <c r="W7" s="5"/>
      <c r="AC7"/>
      <c r="AD7" s="2"/>
    </row>
    <row r="8" spans="2:31" ht="12.75" x14ac:dyDescent="0.2">
      <c r="I8" s="1">
        <v>4</v>
      </c>
      <c r="J8" s="43">
        <v>1</v>
      </c>
      <c r="K8" s="34">
        <f>IF([1]Period_2!Q6="", NA(), [1]Period_2!Q6)</f>
        <v>8929</v>
      </c>
      <c r="L8" s="18">
        <f>IF([1]Period_2!R6="", NA(), [1]Period_2!R6)</f>
        <v>1545.22315</v>
      </c>
      <c r="M8" s="18">
        <f>IF([1]Period_2!S6="", NA(), [1]Period_2!S6)</f>
        <v>2999</v>
      </c>
      <c r="N8" s="18">
        <f>IF([1]Period_2!T6="", NA(), [1]Period_2!T6)</f>
        <v>102</v>
      </c>
      <c r="O8" s="35">
        <f>IF([1]Period_2!V6="", NA(), [1]Period_2!V6)</f>
        <v>3274</v>
      </c>
      <c r="W8" s="5"/>
      <c r="AC8"/>
      <c r="AD8" s="2"/>
    </row>
    <row r="9" spans="2:31" ht="12.75" x14ac:dyDescent="0.2">
      <c r="I9" s="1">
        <v>5</v>
      </c>
      <c r="J9" s="43">
        <v>1</v>
      </c>
      <c r="K9" s="34">
        <f>IF([1]Period_2!Q7="", NA(), [1]Period_2!Q7)</f>
        <v>7480</v>
      </c>
      <c r="L9" s="18">
        <f>IF([1]Period_2!R7="", NA(), [1]Period_2!R7)</f>
        <v>1250.87472</v>
      </c>
      <c r="M9" s="18">
        <f>IF([1]Period_2!S7="", NA(), [1]Period_2!S7)</f>
        <v>2609</v>
      </c>
      <c r="N9" s="18">
        <f>IF([1]Period_2!T7="", NA(), [1]Period_2!T7)</f>
        <v>96</v>
      </c>
      <c r="O9" s="35">
        <f>IF([1]Period_2!V7="", NA(), [1]Period_2!V7)</f>
        <v>2881</v>
      </c>
      <c r="W9" s="5"/>
      <c r="AC9"/>
      <c r="AD9" s="2"/>
    </row>
    <row r="10" spans="2:31" ht="12.75" x14ac:dyDescent="0.2">
      <c r="I10" s="1">
        <v>6</v>
      </c>
      <c r="J10" s="43">
        <v>1</v>
      </c>
      <c r="K10" s="34">
        <f>IF([1]Period_2!Q8="", NA(), [1]Period_2!Q8)</f>
        <v>6791</v>
      </c>
      <c r="L10" s="18">
        <f>IF([1]Period_2!R8="", NA(), [1]Period_2!R8)</f>
        <v>986.87702000000002</v>
      </c>
      <c r="M10" s="18">
        <f>IF([1]Period_2!S8="", NA(), [1]Period_2!S8)</f>
        <v>1967</v>
      </c>
      <c r="N10" s="18">
        <f>IF([1]Period_2!T8="", NA(), [1]Period_2!T8)</f>
        <v>90</v>
      </c>
      <c r="O10" s="35">
        <f>IF([1]Period_2!V8="", NA(), [1]Period_2!V8)</f>
        <v>2646</v>
      </c>
      <c r="W10" s="5"/>
      <c r="AC10"/>
      <c r="AD10" s="2"/>
    </row>
    <row r="11" spans="2:31" ht="12.75" customHeight="1" x14ac:dyDescent="0.2">
      <c r="C11" s="64" t="s">
        <v>17</v>
      </c>
      <c r="D11" s="64"/>
      <c r="E11" s="64"/>
      <c r="F11" s="64"/>
      <c r="G11" s="64"/>
      <c r="H11" s="64"/>
      <c r="I11" s="1">
        <v>7</v>
      </c>
      <c r="J11" s="43">
        <v>1</v>
      </c>
      <c r="K11" s="34">
        <f>IF([1]Period_2!Q9="", NA(), [1]Period_2!Q9)</f>
        <v>5015</v>
      </c>
      <c r="L11" s="18">
        <f>IF([1]Period_2!R9="", NA(), [1]Period_2!R9)</f>
        <v>754.21852999999999</v>
      </c>
      <c r="M11" s="18">
        <f>IF([1]Period_2!S9="", NA(), [1]Period_2!S9)</f>
        <v>1615</v>
      </c>
      <c r="N11" s="18">
        <f>IF([1]Period_2!T9="", NA(), [1]Period_2!T9)</f>
        <v>86</v>
      </c>
      <c r="O11" s="35">
        <f>IF([1]Period_2!V9="", NA(), [1]Period_2!V9)</f>
        <v>2502</v>
      </c>
      <c r="W11" s="5"/>
      <c r="AC11"/>
      <c r="AD11" s="2"/>
    </row>
    <row r="12" spans="2:31" ht="12.75" customHeight="1" x14ac:dyDescent="0.2">
      <c r="C12" s="64"/>
      <c r="D12" s="64"/>
      <c r="E12" s="64"/>
      <c r="F12" s="64"/>
      <c r="G12" s="64"/>
      <c r="H12" s="64"/>
      <c r="I12" s="1">
        <v>8</v>
      </c>
      <c r="J12" s="43">
        <v>1</v>
      </c>
      <c r="K12" s="34">
        <f>IF([1]Period_2!Q10="", NA(), [1]Period_2!Q10)</f>
        <v>4317</v>
      </c>
      <c r="L12" s="18">
        <f>IF([1]Period_2!R10="", NA(), [1]Period_2!R10)</f>
        <v>605.94731000000002</v>
      </c>
      <c r="M12" s="18">
        <f>IF([1]Period_2!S10="", NA(), [1]Period_2!S10)</f>
        <v>1310</v>
      </c>
      <c r="N12" s="18">
        <f>IF([1]Period_2!T10="", NA(), [1]Period_2!T10)</f>
        <v>79</v>
      </c>
      <c r="O12" s="35">
        <f>IF([1]Period_2!V10="", NA(), [1]Period_2!V10)</f>
        <v>2333</v>
      </c>
      <c r="W12" s="5"/>
      <c r="AC12"/>
      <c r="AD12" s="2"/>
    </row>
    <row r="13" spans="2:31" ht="12.75" x14ac:dyDescent="0.2">
      <c r="C13" s="4"/>
      <c r="D13" s="65" t="s">
        <v>10</v>
      </c>
      <c r="E13" s="66"/>
      <c r="F13" s="66"/>
      <c r="G13" s="66"/>
      <c r="H13" s="66"/>
      <c r="I13" s="1">
        <v>9</v>
      </c>
      <c r="J13" s="43">
        <v>1</v>
      </c>
      <c r="K13" s="34">
        <f>IF([1]Period_2!Q11="", NA(), [1]Period_2!Q11)</f>
        <v>3213</v>
      </c>
      <c r="L13" s="18">
        <f>IF([1]Period_2!R11="", NA(), [1]Period_2!R11)</f>
        <v>434.34087</v>
      </c>
      <c r="M13" s="18">
        <f>IF([1]Period_2!S11="", NA(), [1]Period_2!S11)</f>
        <v>1059</v>
      </c>
      <c r="N13" s="18">
        <f>IF([1]Period_2!T11="", NA(), [1]Period_2!T11)</f>
        <v>70</v>
      </c>
      <c r="O13" s="35">
        <f>IF([1]Period_2!V11="", NA(), [1]Period_2!V11)</f>
        <v>2126</v>
      </c>
      <c r="W13" s="5"/>
      <c r="AC13"/>
      <c r="AD13" s="2"/>
    </row>
    <row r="14" spans="2:31" ht="12.75" customHeight="1" x14ac:dyDescent="0.2">
      <c r="C14" s="19"/>
      <c r="D14" s="50" t="s">
        <v>7</v>
      </c>
      <c r="E14" s="51" t="s">
        <v>5</v>
      </c>
      <c r="F14" s="51" t="s">
        <v>6</v>
      </c>
      <c r="G14" s="51" t="s">
        <v>15</v>
      </c>
      <c r="H14" s="52" t="s">
        <v>14</v>
      </c>
      <c r="I14" s="1">
        <v>10</v>
      </c>
      <c r="J14" s="43">
        <v>1</v>
      </c>
      <c r="K14" s="34">
        <f>IF([1]Period_2!Q12="", NA(), [1]Period_2!Q12)</f>
        <v>2961</v>
      </c>
      <c r="L14" s="18">
        <f>IF([1]Period_2!R12="", NA(), [1]Period_2!R12)</f>
        <v>309.60059000000001</v>
      </c>
      <c r="M14" s="18">
        <f>IF([1]Period_2!S12="", NA(), [1]Period_2!S12)</f>
        <v>793</v>
      </c>
      <c r="N14" s="18">
        <f>IF([1]Period_2!T12="", NA(), [1]Period_2!T12)</f>
        <v>62</v>
      </c>
      <c r="O14" s="35">
        <f>IF([1]Period_2!V12="", NA(), [1]Period_2!V12)</f>
        <v>1415</v>
      </c>
      <c r="W14" s="5"/>
      <c r="AC14"/>
      <c r="AD14" s="2"/>
    </row>
    <row r="15" spans="2:31" ht="12.75" customHeight="1" x14ac:dyDescent="0.2">
      <c r="C15" s="57" t="s">
        <v>0</v>
      </c>
      <c r="D15" s="31">
        <f>MAX(K5:K35)</f>
        <v>20462</v>
      </c>
      <c r="E15" s="32">
        <f t="shared" ref="E15:H15" si="2">MAX(L5:L35)</f>
        <v>3793.9326599999999</v>
      </c>
      <c r="F15" s="32">
        <f t="shared" si="2"/>
        <v>10439</v>
      </c>
      <c r="G15" s="32">
        <f t="shared" si="2"/>
        <v>178</v>
      </c>
      <c r="H15" s="33">
        <f t="shared" si="2"/>
        <v>8778</v>
      </c>
      <c r="I15" s="1">
        <v>11</v>
      </c>
      <c r="J15" s="43">
        <v>1</v>
      </c>
      <c r="K15" s="34">
        <f>IF([1]Period_2!Q13="", NA(), [1]Period_2!Q13)</f>
        <v>2265</v>
      </c>
      <c r="L15" s="18">
        <f>IF([1]Period_2!R13="", NA(), [1]Period_2!R13)</f>
        <v>185.46093999999999</v>
      </c>
      <c r="M15" s="18">
        <f>IF([1]Period_2!S13="", NA(), [1]Period_2!S13)</f>
        <v>615</v>
      </c>
      <c r="N15" s="18">
        <f>IF([1]Period_2!T13="", NA(), [1]Period_2!T13)</f>
        <v>60</v>
      </c>
      <c r="O15" s="35">
        <f>IF([1]Period_2!V13="", NA(), [1]Period_2!V13)</f>
        <v>1263</v>
      </c>
      <c r="W15" s="8"/>
      <c r="AC15"/>
      <c r="AD15" s="2"/>
    </row>
    <row r="16" spans="2:31" ht="12.75" x14ac:dyDescent="0.2">
      <c r="C16" s="58">
        <v>0.95</v>
      </c>
      <c r="D16" s="34">
        <f>PERCENTILE(K5:K35, 0.95)</f>
        <v>11858.899999999996</v>
      </c>
      <c r="E16" s="18">
        <f t="shared" ref="E16:H16" si="3">PERCENTILE(L5:L35, 0.95)</f>
        <v>2661.0299534999972</v>
      </c>
      <c r="F16" s="18">
        <f t="shared" si="3"/>
        <v>5147.6999999999989</v>
      </c>
      <c r="G16" s="18">
        <f t="shared" si="3"/>
        <v>111.69999999999996</v>
      </c>
      <c r="H16" s="35">
        <f t="shared" si="3"/>
        <v>4248.2999999999984</v>
      </c>
      <c r="I16" s="1">
        <v>12</v>
      </c>
      <c r="J16" s="43">
        <v>1</v>
      </c>
      <c r="K16" s="34">
        <f>IF([1]Period_2!Q14="", NA(), [1]Period_2!Q14)</f>
        <v>1813</v>
      </c>
      <c r="L16" s="18">
        <f>IF([1]Period_2!R14="", NA(), [1]Period_2!R14)</f>
        <v>73.6875</v>
      </c>
      <c r="M16" s="18">
        <f>IF([1]Period_2!S14="", NA(), [1]Period_2!S14)</f>
        <v>366</v>
      </c>
      <c r="N16" s="18">
        <f>IF([1]Period_2!T14="", NA(), [1]Period_2!T14)</f>
        <v>58</v>
      </c>
      <c r="O16" s="35">
        <f>IF([1]Period_2!V14="", NA(), [1]Period_2!V14)</f>
        <v>993</v>
      </c>
      <c r="W16" s="8"/>
      <c r="AC16"/>
      <c r="AD16" s="2"/>
    </row>
    <row r="17" spans="2:30" ht="12.75" x14ac:dyDescent="0.2">
      <c r="C17" s="59">
        <v>0.75</v>
      </c>
      <c r="D17" s="34">
        <f>PERCENTILE(K5:K35, 0.75)</f>
        <v>4041</v>
      </c>
      <c r="E17" s="18">
        <f t="shared" ref="E17:H17" si="4">PERCENTILE(L5:L35, 0.75)</f>
        <v>563.04570000000001</v>
      </c>
      <c r="F17" s="18">
        <f t="shared" si="4"/>
        <v>1247.25</v>
      </c>
      <c r="G17" s="18">
        <f t="shared" si="4"/>
        <v>76.75</v>
      </c>
      <c r="H17" s="35">
        <f t="shared" si="4"/>
        <v>2281.25</v>
      </c>
      <c r="I17" s="1">
        <v>13</v>
      </c>
      <c r="J17" s="43">
        <v>1</v>
      </c>
      <c r="K17" s="34">
        <f>IF([1]Period_2!Q15="", NA(), [1]Period_2!Q15)</f>
        <v>899</v>
      </c>
      <c r="L17" s="18">
        <f>IF([1]Period_2!R15="", NA(), [1]Period_2!R15)</f>
        <v>1.04443</v>
      </c>
      <c r="M17" s="18">
        <f>IF([1]Period_2!S15="", NA(), [1]Period_2!S15)</f>
        <v>132</v>
      </c>
      <c r="N17" s="18">
        <f>IF([1]Period_2!T15="", NA(), [1]Period_2!T15)</f>
        <v>56</v>
      </c>
      <c r="O17" s="35">
        <f>IF([1]Period_2!V15="", NA(), [1]Period_2!V15)</f>
        <v>579</v>
      </c>
      <c r="W17" s="5"/>
      <c r="AC17"/>
      <c r="AD17" s="2"/>
    </row>
    <row r="18" spans="2:30" ht="12.75" x14ac:dyDescent="0.2">
      <c r="C18" s="59">
        <v>0.5</v>
      </c>
      <c r="D18" s="34">
        <f>PERCENTILE(K5:K35, 0.5)</f>
        <v>-5</v>
      </c>
      <c r="E18" s="18">
        <f t="shared" ref="E18:H18" si="5">PERCENTILE(L5:L35, 0.5)</f>
        <v>-217.46101000000002</v>
      </c>
      <c r="F18" s="18">
        <f t="shared" si="5"/>
        <v>-444</v>
      </c>
      <c r="G18" s="18">
        <f t="shared" si="5"/>
        <v>50.5</v>
      </c>
      <c r="H18" s="35">
        <f t="shared" si="5"/>
        <v>32.5</v>
      </c>
      <c r="I18" s="1">
        <v>14</v>
      </c>
      <c r="J18" s="43">
        <v>1</v>
      </c>
      <c r="K18" s="34">
        <f>IF([1]Period_2!Q16="", NA(), [1]Period_2!Q16)</f>
        <v>262</v>
      </c>
      <c r="L18" s="18">
        <f>IF([1]Period_2!R16="", NA(), [1]Period_2!R16)</f>
        <v>-19.303709999999999</v>
      </c>
      <c r="M18" s="18">
        <f>IF([1]Period_2!S16="", NA(), [1]Period_2!S16)</f>
        <v>-66</v>
      </c>
      <c r="N18" s="18">
        <f>IF([1]Period_2!T16="", NA(), [1]Period_2!T16)</f>
        <v>53</v>
      </c>
      <c r="O18" s="35">
        <f>IF([1]Period_2!V16="", NA(), [1]Period_2!V16)</f>
        <v>353</v>
      </c>
      <c r="W18" s="5"/>
      <c r="AC18"/>
      <c r="AD18" s="2"/>
    </row>
    <row r="19" spans="2:30" ht="12.75" x14ac:dyDescent="0.2">
      <c r="C19" s="59">
        <v>0.25</v>
      </c>
      <c r="D19" s="34">
        <f>PERCENTILE(K5:K35, 0.25)</f>
        <v>-5998</v>
      </c>
      <c r="E19" s="18">
        <f t="shared" ref="E19:H19" si="6">PERCENTILE(L5:L35, 0.25)</f>
        <v>-1211.0140274999999</v>
      </c>
      <c r="F19" s="18">
        <f t="shared" si="6"/>
        <v>-2364.5</v>
      </c>
      <c r="G19" s="18">
        <f t="shared" si="6"/>
        <v>-7.75</v>
      </c>
      <c r="H19" s="35">
        <f t="shared" si="6"/>
        <v>-2287.5</v>
      </c>
      <c r="I19" s="1">
        <v>15</v>
      </c>
      <c r="J19" s="43">
        <v>1</v>
      </c>
      <c r="K19" s="34">
        <f>IF([1]Period_2!Q17="", NA(), [1]Period_2!Q17)</f>
        <v>86</v>
      </c>
      <c r="L19" s="18">
        <f>IF([1]Period_2!R17="", NA(), [1]Period_2!R17)</f>
        <v>-114.92283999999999</v>
      </c>
      <c r="M19" s="18">
        <f>IF([1]Period_2!S17="", NA(), [1]Period_2!S17)</f>
        <v>-277</v>
      </c>
      <c r="N19" s="18">
        <f>IF([1]Period_2!T17="", NA(), [1]Period_2!T17)</f>
        <v>52</v>
      </c>
      <c r="O19" s="35">
        <f>IF([1]Period_2!V17="", NA(), [1]Period_2!V17)</f>
        <v>207</v>
      </c>
      <c r="P19" s="4"/>
      <c r="W19" s="5"/>
      <c r="AC19"/>
      <c r="AD19" s="2"/>
    </row>
    <row r="20" spans="2:30" ht="12.75" x14ac:dyDescent="0.2">
      <c r="C20" s="58">
        <v>0.05</v>
      </c>
      <c r="D20" s="34">
        <f>PERCENTILE(K5:K35, 0.05)</f>
        <v>-14881.3</v>
      </c>
      <c r="E20" s="18">
        <f t="shared" ref="E20:H20" si="7">PERCENTILE(L5:L35, 0.05)</f>
        <v>-3027.4989615</v>
      </c>
      <c r="F20" s="18">
        <f t="shared" si="7"/>
        <v>-6673.75</v>
      </c>
      <c r="G20" s="18">
        <f t="shared" si="7"/>
        <v>-4217.7999999999993</v>
      </c>
      <c r="H20" s="35">
        <f t="shared" si="7"/>
        <v>-4717.5999999999995</v>
      </c>
      <c r="I20" s="1">
        <v>16</v>
      </c>
      <c r="J20" s="43">
        <v>1</v>
      </c>
      <c r="K20" s="34">
        <f>IF([1]Period_2!Q18="", NA(), [1]Period_2!Q18)</f>
        <v>-96</v>
      </c>
      <c r="L20" s="18">
        <f>IF([1]Period_2!R18="", NA(), [1]Period_2!R18)</f>
        <v>-319.99918000000002</v>
      </c>
      <c r="M20" s="18">
        <f>IF([1]Period_2!S18="", NA(), [1]Period_2!S18)</f>
        <v>-611</v>
      </c>
      <c r="N20" s="18">
        <f>IF([1]Period_2!T18="", NA(), [1]Period_2!T18)</f>
        <v>49</v>
      </c>
      <c r="O20" s="35">
        <f>IF([1]Period_2!V18="", NA(), [1]Period_2!V18)</f>
        <v>-142</v>
      </c>
      <c r="P20" s="4"/>
      <c r="W20" s="5"/>
      <c r="AC20"/>
      <c r="AD20" s="2"/>
    </row>
    <row r="21" spans="2:30" ht="12.75" x14ac:dyDescent="0.2">
      <c r="C21" s="60" t="s">
        <v>3</v>
      </c>
      <c r="D21" s="36">
        <f>MIN(K5:K35)</f>
        <v>-22008</v>
      </c>
      <c r="E21" s="23">
        <f t="shared" ref="E21:H21" si="8">MIN(L5:L35)</f>
        <v>-8174.00072</v>
      </c>
      <c r="F21" s="23">
        <f t="shared" si="8"/>
        <v>-11025</v>
      </c>
      <c r="G21" s="23">
        <f t="shared" si="8"/>
        <v>-10688</v>
      </c>
      <c r="H21" s="37">
        <f t="shared" si="8"/>
        <v>-10683</v>
      </c>
      <c r="I21" s="1">
        <v>17</v>
      </c>
      <c r="J21" s="43">
        <v>1</v>
      </c>
      <c r="K21" s="34">
        <f>IF([1]Period_2!Q19="", NA(), [1]Period_2!Q19)</f>
        <v>-726</v>
      </c>
      <c r="L21" s="18">
        <f>IF([1]Period_2!R19="", NA(), [1]Period_2!R19)</f>
        <v>-478.83202999999997</v>
      </c>
      <c r="M21" s="18">
        <f>IF([1]Period_2!S19="", NA(), [1]Period_2!S19)</f>
        <v>-757</v>
      </c>
      <c r="N21" s="18">
        <f>IF([1]Period_2!T19="", NA(), [1]Period_2!T19)</f>
        <v>46</v>
      </c>
      <c r="O21" s="35">
        <f>IF([1]Period_2!V19="", NA(), [1]Period_2!V19)</f>
        <v>-269</v>
      </c>
      <c r="P21" s="4"/>
      <c r="W21" s="5"/>
      <c r="AC21"/>
      <c r="AD21" s="2"/>
    </row>
    <row r="22" spans="2:30" ht="12.75" x14ac:dyDescent="0.2">
      <c r="C22" s="61" t="s">
        <v>1</v>
      </c>
      <c r="D22" s="31">
        <f>AVERAGE(K5:K35)</f>
        <v>-796.06666666666672</v>
      </c>
      <c r="E22" s="32">
        <f>AVERAGE(L5:L35)</f>
        <v>-422.4569796666666</v>
      </c>
      <c r="F22" s="32">
        <f>AVERAGE(M5:M35)</f>
        <v>-573.36666666666667</v>
      </c>
      <c r="G22" s="32">
        <f>AVERAGE(N5:N35)</f>
        <v>-712.26666666666665</v>
      </c>
      <c r="H22" s="33">
        <f>AVERAGE(O5:O35)</f>
        <v>-132.63333333333333</v>
      </c>
      <c r="I22" s="1">
        <v>18</v>
      </c>
      <c r="J22" s="43">
        <v>1</v>
      </c>
      <c r="K22" s="34">
        <f>IF([1]Period_2!Q20="", NA(), [1]Period_2!Q20)</f>
        <v>-1754</v>
      </c>
      <c r="L22" s="18">
        <f>IF([1]Period_2!R20="", NA(), [1]Period_2!R20)</f>
        <v>-594.63868000000002</v>
      </c>
      <c r="M22" s="18">
        <f>IF([1]Period_2!S20="", NA(), [1]Period_2!S20)</f>
        <v>-982</v>
      </c>
      <c r="N22" s="18">
        <f>IF([1]Period_2!T20="", NA(), [1]Period_2!T20)</f>
        <v>43</v>
      </c>
      <c r="O22" s="35">
        <f>IF([1]Period_2!V20="", NA(), [1]Period_2!V20)</f>
        <v>-634</v>
      </c>
      <c r="P22" s="4"/>
      <c r="W22" s="5"/>
      <c r="AC22"/>
      <c r="AD22" s="2"/>
    </row>
    <row r="23" spans="2:30" ht="12.75" x14ac:dyDescent="0.2">
      <c r="C23" s="24" t="s">
        <v>4</v>
      </c>
      <c r="D23" s="34">
        <f>STDEV(K5:K35)</f>
        <v>8881.768365913802</v>
      </c>
      <c r="E23" s="18">
        <f>STDEV(L5:L35)</f>
        <v>2143.4631749902805</v>
      </c>
      <c r="F23" s="18">
        <f>STDEV(M5:M35)</f>
        <v>4023.5971938255598</v>
      </c>
      <c r="G23" s="18">
        <f>STDEV(N5:N35)</f>
        <v>2206.1736564239113</v>
      </c>
      <c r="H23" s="35">
        <f>STDEV(O5:O35)</f>
        <v>3590.0437465717391</v>
      </c>
      <c r="I23" s="1">
        <v>19</v>
      </c>
      <c r="J23" s="43">
        <v>1</v>
      </c>
      <c r="K23" s="34">
        <f>IF([1]Period_2!Q21="", NA(), [1]Period_2!Q21)</f>
        <v>-2950</v>
      </c>
      <c r="L23" s="18">
        <f>IF([1]Period_2!R21="", NA(), [1]Period_2!R21)</f>
        <v>-781.81800999999996</v>
      </c>
      <c r="M23" s="18">
        <f>IF([1]Period_2!S21="", NA(), [1]Period_2!S21)</f>
        <v>-1197</v>
      </c>
      <c r="N23" s="18">
        <f>IF([1]Period_2!T21="", NA(), [1]Period_2!T21)</f>
        <v>33</v>
      </c>
      <c r="O23" s="35">
        <f>IF([1]Period_2!V21="", NA(), [1]Period_2!V21)</f>
        <v>-945</v>
      </c>
      <c r="P23" s="4"/>
      <c r="Q23" s="45"/>
      <c r="R23" s="4"/>
      <c r="S23" s="4"/>
      <c r="T23" s="4"/>
      <c r="U23" s="4"/>
      <c r="W23" s="5"/>
      <c r="X23" s="15"/>
      <c r="Y23" s="15"/>
      <c r="Z23" s="15"/>
      <c r="AA23" s="16"/>
      <c r="AC23"/>
      <c r="AD23" s="2"/>
    </row>
    <row r="24" spans="2:30" ht="12.75" customHeight="1" x14ac:dyDescent="0.2">
      <c r="C24" s="25" t="s">
        <v>8</v>
      </c>
      <c r="D24" s="53">
        <f>COUNTIF(K$5:K$35,"&gt;=0")/COUNTA(K$5:K$35)</f>
        <v>0.5</v>
      </c>
      <c r="E24" s="46">
        <f>COUNTIF(L$5:L$35,"&gt;=0")/COUNTA(L$5:L$35)</f>
        <v>0.43333333333333335</v>
      </c>
      <c r="F24" s="46">
        <f t="shared" ref="F24:H24" si="9">COUNTIF(M$5:M$35,"&gt;=0")/COUNTA(M$5:M$35)</f>
        <v>0.43333333333333335</v>
      </c>
      <c r="G24" s="46">
        <f t="shared" si="9"/>
        <v>0.73333333333333328</v>
      </c>
      <c r="H24" s="47">
        <f t="shared" si="9"/>
        <v>0.5</v>
      </c>
      <c r="I24" s="1">
        <v>20</v>
      </c>
      <c r="J24" s="43">
        <v>1</v>
      </c>
      <c r="K24" s="34">
        <f>IF([1]Period_2!Q22="", NA(), [1]Period_2!Q22)</f>
        <v>-3432</v>
      </c>
      <c r="L24" s="18">
        <f>IF([1]Period_2!R22="", NA(), [1]Period_2!R22)</f>
        <v>-986.72654999999997</v>
      </c>
      <c r="M24" s="18">
        <f>IF([1]Period_2!S22="", NA(), [1]Period_2!S22)</f>
        <v>-1279</v>
      </c>
      <c r="N24" s="18">
        <f>IF([1]Period_2!T22="", NA(), [1]Period_2!T22)</f>
        <v>26</v>
      </c>
      <c r="O24" s="35">
        <f>IF([1]Period_2!V22="", NA(), [1]Period_2!V22)</f>
        <v>-1274</v>
      </c>
      <c r="P24" s="4"/>
      <c r="Q24" s="64" t="s">
        <v>19</v>
      </c>
      <c r="R24" s="64"/>
      <c r="S24" s="64"/>
      <c r="T24" s="64"/>
      <c r="U24" s="64"/>
      <c r="V24" s="64"/>
      <c r="W24" s="64"/>
      <c r="X24" s="15"/>
      <c r="Y24" s="15"/>
      <c r="Z24" s="15"/>
      <c r="AA24" s="16"/>
      <c r="AC24"/>
      <c r="AD24" s="2"/>
    </row>
    <row r="25" spans="2:30" ht="12.75" customHeight="1" x14ac:dyDescent="0.2">
      <c r="C25" s="26" t="s">
        <v>9</v>
      </c>
      <c r="D25" s="54">
        <f>1-D24</f>
        <v>0.5</v>
      </c>
      <c r="E25" s="48">
        <f>1-E24</f>
        <v>0.56666666666666665</v>
      </c>
      <c r="F25" s="48">
        <f>1-F24</f>
        <v>0.56666666666666665</v>
      </c>
      <c r="G25" s="48">
        <f>1-G24</f>
        <v>0.26666666666666672</v>
      </c>
      <c r="H25" s="49">
        <f>1-H24</f>
        <v>0.5</v>
      </c>
      <c r="I25" s="1">
        <v>21</v>
      </c>
      <c r="J25" s="43">
        <v>1</v>
      </c>
      <c r="K25" s="34">
        <f>IF([1]Period_2!Q23="", NA(), [1]Period_2!Q23)</f>
        <v>-4411</v>
      </c>
      <c r="L25" s="18">
        <f>IF([1]Period_2!R23="", NA(), [1]Period_2!R23)</f>
        <v>-1057.00873</v>
      </c>
      <c r="M25" s="18">
        <f>IF([1]Period_2!S23="", NA(), [1]Period_2!S23)</f>
        <v>-1578</v>
      </c>
      <c r="N25" s="18">
        <f>IF([1]Period_2!T23="", NA(), [1]Period_2!T23)</f>
        <v>20</v>
      </c>
      <c r="O25" s="35">
        <f>IF([1]Period_2!V23="", NA(), [1]Period_2!V23)</f>
        <v>-1426</v>
      </c>
      <c r="P25" s="4"/>
      <c r="Q25" s="64"/>
      <c r="R25" s="64"/>
      <c r="S25" s="64"/>
      <c r="T25" s="64"/>
      <c r="U25" s="64"/>
      <c r="V25" s="64"/>
      <c r="W25" s="64"/>
      <c r="X25" s="15"/>
      <c r="Y25" s="15"/>
      <c r="Z25" s="15"/>
      <c r="AA25" s="16"/>
      <c r="AC25"/>
      <c r="AD25" s="2"/>
    </row>
    <row r="26" spans="2:30" ht="12.75" x14ac:dyDescent="0.2">
      <c r="C26" s="55" t="s">
        <v>2</v>
      </c>
      <c r="D26" s="56">
        <f>MEDIAN(K5:K35)</f>
        <v>-5</v>
      </c>
      <c r="E26" s="56">
        <f>MEDIAN(L5:L35)</f>
        <v>-217.46101000000002</v>
      </c>
      <c r="F26" s="56">
        <f>MEDIAN(M5:M35)</f>
        <v>-444</v>
      </c>
      <c r="G26" s="56">
        <f>MEDIAN(N5:N35)</f>
        <v>50.5</v>
      </c>
      <c r="H26" s="56">
        <f>MEDIAN(O5:O35)</f>
        <v>32.5</v>
      </c>
      <c r="I26" s="1">
        <v>22</v>
      </c>
      <c r="J26" s="43">
        <v>1</v>
      </c>
      <c r="K26" s="34">
        <f>IF([1]Period_2!Q24="", NA(), [1]Period_2!Q24)</f>
        <v>-5329</v>
      </c>
      <c r="L26" s="18">
        <f>IF([1]Period_2!R24="", NA(), [1]Period_2!R24)</f>
        <v>-1137.93219</v>
      </c>
      <c r="M26" s="18">
        <f>IF([1]Period_2!S24="", NA(), [1]Period_2!S24)</f>
        <v>-2198</v>
      </c>
      <c r="N26" s="18">
        <f>IF([1]Period_2!T24="", NA(), [1]Period_2!T24)</f>
        <v>11</v>
      </c>
      <c r="O26" s="35">
        <f>IF([1]Period_2!V24="", NA(), [1]Period_2!V24)</f>
        <v>-1953</v>
      </c>
      <c r="P26" s="4"/>
      <c r="Q26" s="4"/>
      <c r="R26" s="4"/>
      <c r="S26" s="4"/>
      <c r="T26" s="4"/>
      <c r="U26" s="4"/>
      <c r="V26" s="5"/>
      <c r="W26" s="5"/>
      <c r="X26" s="15"/>
      <c r="Y26" s="15"/>
      <c r="Z26" s="15"/>
      <c r="AA26" s="16"/>
      <c r="AC26"/>
      <c r="AD26" s="2"/>
    </row>
    <row r="27" spans="2:30" ht="12.75" x14ac:dyDescent="0.2">
      <c r="I27" s="1">
        <v>23</v>
      </c>
      <c r="J27" s="43">
        <v>1</v>
      </c>
      <c r="K27" s="34">
        <f>IF([1]Period_2!Q25="", NA(), [1]Period_2!Q25)</f>
        <v>-6221</v>
      </c>
      <c r="L27" s="18">
        <f>IF([1]Period_2!R25="", NA(), [1]Period_2!R25)</f>
        <v>-1235.37464</v>
      </c>
      <c r="M27" s="18">
        <f>IF([1]Period_2!S25="", NA(), [1]Period_2!S25)</f>
        <v>-2420</v>
      </c>
      <c r="N27" s="18">
        <f>IF([1]Period_2!T25="", NA(), [1]Period_2!T25)</f>
        <v>-14</v>
      </c>
      <c r="O27" s="35">
        <f>IF([1]Period_2!V25="", NA(), [1]Period_2!V25)</f>
        <v>-2399</v>
      </c>
      <c r="P27" s="4"/>
      <c r="Q27" s="4"/>
      <c r="R27" s="4"/>
      <c r="S27" s="4"/>
      <c r="T27" s="4"/>
      <c r="U27" s="4"/>
      <c r="V27" s="5"/>
      <c r="W27" s="5"/>
      <c r="X27" s="15"/>
      <c r="Y27" s="15"/>
      <c r="Z27" s="15"/>
      <c r="AA27" s="16"/>
      <c r="AC27"/>
      <c r="AD27" s="2"/>
    </row>
    <row r="28" spans="2:30" ht="12.75" x14ac:dyDescent="0.2">
      <c r="C28" s="9"/>
      <c r="D28" s="9"/>
      <c r="E28" s="9"/>
      <c r="F28" s="9"/>
      <c r="G28" s="9"/>
      <c r="H28" s="9"/>
      <c r="I28" s="1">
        <v>24</v>
      </c>
      <c r="J28" s="43">
        <v>1</v>
      </c>
      <c r="K28" s="34">
        <f>IF([1]Period_2!Q26="", NA(), [1]Period_2!Q26)</f>
        <v>-7126</v>
      </c>
      <c r="L28" s="18">
        <f>IF([1]Period_2!R26="", NA(), [1]Period_2!R26)</f>
        <v>-1355.81836</v>
      </c>
      <c r="M28" s="18">
        <f>IF([1]Period_2!S26="", NA(), [1]Period_2!S26)</f>
        <v>-3052</v>
      </c>
      <c r="N28" s="18">
        <f>IF([1]Period_2!T26="", NA(), [1]Period_2!T26)</f>
        <v>-84</v>
      </c>
      <c r="O28" s="35">
        <f>IF([1]Period_2!V26="", NA(), [1]Period_2!V26)</f>
        <v>-2452</v>
      </c>
      <c r="P28" s="4"/>
      <c r="X28" s="15"/>
      <c r="Y28" s="15"/>
      <c r="Z28" s="15"/>
      <c r="AA28" s="16"/>
      <c r="AC28"/>
      <c r="AD28" s="2"/>
    </row>
    <row r="29" spans="2:30" ht="12.75" x14ac:dyDescent="0.2">
      <c r="B29" s="41"/>
      <c r="C29" s="41"/>
      <c r="I29" s="1">
        <v>25</v>
      </c>
      <c r="J29" s="43">
        <v>1</v>
      </c>
      <c r="K29" s="34">
        <f>IF([1]Period_2!Q27="", NA(), [1]Period_2!Q27)</f>
        <v>-8152</v>
      </c>
      <c r="L29" s="18">
        <f>IF([1]Period_2!R27="", NA(), [1]Period_2!R27)</f>
        <v>-1527.37402</v>
      </c>
      <c r="M29" s="18">
        <f>IF([1]Period_2!S27="", NA(), [1]Period_2!S27)</f>
        <v>-3716</v>
      </c>
      <c r="N29" s="18">
        <f>IF([1]Period_2!T27="", NA(), [1]Period_2!T27)</f>
        <v>-257</v>
      </c>
      <c r="O29" s="35">
        <f>IF([1]Period_2!V27="", NA(), [1]Period_2!V27)</f>
        <v>-3042</v>
      </c>
      <c r="P29" s="4"/>
      <c r="Q29" s="4"/>
      <c r="R29" s="4"/>
      <c r="S29" s="4"/>
      <c r="T29" s="4"/>
      <c r="U29" s="4"/>
      <c r="V29" s="5"/>
      <c r="W29" s="5"/>
      <c r="X29" s="15"/>
      <c r="Y29" s="15"/>
      <c r="Z29" s="15"/>
      <c r="AA29" s="16"/>
      <c r="AC29"/>
      <c r="AD29" s="2"/>
    </row>
    <row r="30" spans="2:30" ht="12.75" x14ac:dyDescent="0.2">
      <c r="B30" s="41"/>
      <c r="C30" s="41"/>
      <c r="I30" s="1">
        <v>26</v>
      </c>
      <c r="J30" s="43">
        <v>1</v>
      </c>
      <c r="K30" s="34">
        <f>IF([1]Period_2!Q28="", NA(), [1]Period_2!Q28)</f>
        <v>-9331</v>
      </c>
      <c r="L30" s="18">
        <f>IF([1]Period_2!R28="", NA(), [1]Period_2!R28)</f>
        <v>-1691.37303</v>
      </c>
      <c r="M30" s="18">
        <f>IF([1]Period_2!S28="", NA(), [1]Period_2!S28)</f>
        <v>-4131</v>
      </c>
      <c r="N30" s="18">
        <f>IF([1]Period_2!T28="", NA(), [1]Period_2!T28)</f>
        <v>-1254</v>
      </c>
      <c r="O30" s="35">
        <f>IF([1]Period_2!V28="", NA(), [1]Period_2!V28)</f>
        <v>-3313</v>
      </c>
      <c r="P30" s="4"/>
      <c r="Q30" s="4"/>
      <c r="R30" s="4"/>
      <c r="S30" s="4"/>
      <c r="T30" s="4"/>
      <c r="U30" s="4"/>
      <c r="V30" s="5"/>
      <c r="W30" s="5"/>
      <c r="X30" s="15"/>
      <c r="Y30" s="15"/>
      <c r="Z30" s="15"/>
      <c r="AA30" s="16"/>
      <c r="AC30"/>
      <c r="AD30" s="2"/>
    </row>
    <row r="31" spans="2:30" ht="12.75" x14ac:dyDescent="0.2">
      <c r="B31" s="41"/>
      <c r="C31" s="41"/>
      <c r="I31" s="1">
        <v>27</v>
      </c>
      <c r="J31" s="43">
        <v>1</v>
      </c>
      <c r="K31" s="34">
        <f>IF([1]Period_2!Q29="", NA(), [1]Period_2!Q29)</f>
        <v>-10815</v>
      </c>
      <c r="L31" s="18">
        <f>IF([1]Period_2!R29="", NA(), [1]Period_2!R29)</f>
        <v>-2374.4775399999999</v>
      </c>
      <c r="M31" s="18">
        <f>IF([1]Period_2!S29="", NA(), [1]Period_2!S29)</f>
        <v>-4817</v>
      </c>
      <c r="N31" s="18">
        <f>IF([1]Period_2!T29="", NA(), [1]Period_2!T29)</f>
        <v>-2249</v>
      </c>
      <c r="O31" s="35">
        <f>IF([1]Period_2!V29="", NA(), [1]Period_2!V29)</f>
        <v>-3877</v>
      </c>
      <c r="P31" s="4"/>
      <c r="Q31" s="4"/>
      <c r="R31" s="4"/>
      <c r="S31" s="4"/>
      <c r="T31" s="4"/>
      <c r="U31" s="4"/>
      <c r="V31" s="5"/>
      <c r="W31" s="5"/>
      <c r="X31" s="15"/>
      <c r="Y31" s="15"/>
      <c r="Z31" s="15"/>
      <c r="AA31" s="16"/>
      <c r="AC31"/>
      <c r="AD31" s="2"/>
    </row>
    <row r="32" spans="2:30" ht="12.75" x14ac:dyDescent="0.2">
      <c r="B32" s="41"/>
      <c r="C32" s="41"/>
      <c r="I32" s="1">
        <v>28</v>
      </c>
      <c r="J32" s="43">
        <v>1</v>
      </c>
      <c r="K32" s="34">
        <f>IF([1]Period_2!Q30="", NA(), [1]Period_2!Q30)</f>
        <v>-13833</v>
      </c>
      <c r="L32" s="18">
        <f>IF([1]Period_2!R30="", NA(), [1]Period_2!R30)</f>
        <v>-2638.8340199999998</v>
      </c>
      <c r="M32" s="18">
        <f>IF([1]Period_2!S30="", NA(), [1]Period_2!S30)</f>
        <v>-6154</v>
      </c>
      <c r="N32" s="18">
        <f>IF([1]Period_2!T30="", NA(), [1]Period_2!T30)</f>
        <v>-3549</v>
      </c>
      <c r="O32" s="35">
        <f>IF([1]Period_2!V30="", NA(), [1]Period_2!V30)</f>
        <v>-4337</v>
      </c>
      <c r="P32" s="4"/>
      <c r="Q32" s="4"/>
      <c r="R32" s="4"/>
      <c r="S32" s="4"/>
      <c r="T32" s="4"/>
      <c r="U32" s="4"/>
      <c r="V32" s="5"/>
      <c r="W32" s="5"/>
      <c r="X32" s="15"/>
      <c r="Y32" s="15"/>
      <c r="Z32" s="15"/>
      <c r="AA32" s="16"/>
      <c r="AC32"/>
      <c r="AD32" s="2"/>
    </row>
    <row r="33" spans="2:30" ht="12.75" x14ac:dyDescent="0.2">
      <c r="B33" s="41"/>
      <c r="C33" s="41"/>
      <c r="I33" s="1">
        <v>29</v>
      </c>
      <c r="J33" s="43">
        <v>1</v>
      </c>
      <c r="K33" s="34">
        <f>IF([1]Period_2!Q31="", NA(), [1]Period_2!Q31)</f>
        <v>-15739</v>
      </c>
      <c r="L33" s="18">
        <f>IF([1]Period_2!R31="", NA(), [1]Period_2!R31)</f>
        <v>-3345.49755</v>
      </c>
      <c r="M33" s="18">
        <f>IF([1]Period_2!S31="", NA(), [1]Period_2!S31)</f>
        <v>-7099</v>
      </c>
      <c r="N33" s="18">
        <f>IF([1]Period_2!T31="", NA(), [1]Period_2!T31)</f>
        <v>-4765</v>
      </c>
      <c r="O33" s="35">
        <f>IF([1]Period_2!V31="", NA(), [1]Period_2!V31)</f>
        <v>-5029</v>
      </c>
      <c r="P33" s="4"/>
      <c r="Q33" s="4"/>
      <c r="R33" s="4"/>
      <c r="S33" s="4"/>
      <c r="T33" s="4"/>
      <c r="U33" s="4"/>
      <c r="V33" s="5"/>
      <c r="W33" s="5"/>
      <c r="X33" s="15"/>
      <c r="Y33" s="15"/>
      <c r="Z33" s="15"/>
      <c r="AA33" s="16"/>
      <c r="AC33"/>
      <c r="AD33" s="2"/>
    </row>
    <row r="34" spans="2:30" ht="12.75" x14ac:dyDescent="0.2">
      <c r="B34" s="41"/>
      <c r="C34" s="41"/>
      <c r="I34" s="1">
        <v>30</v>
      </c>
      <c r="J34" s="43">
        <v>1</v>
      </c>
      <c r="K34" s="34">
        <f>IF([1]Period_2!Q32="", NA(), [1]Period_2!Q32)</f>
        <v>-22008</v>
      </c>
      <c r="L34" s="18">
        <f>IF([1]Period_2!R32="", NA(), [1]Period_2!R32)</f>
        <v>-8174.00072</v>
      </c>
      <c r="M34" s="18">
        <f>IF([1]Period_2!S32="", NA(), [1]Period_2!S32)</f>
        <v>-11025</v>
      </c>
      <c r="N34" s="18">
        <f>IF([1]Period_2!T32="", NA(), [1]Period_2!T32)</f>
        <v>-10688</v>
      </c>
      <c r="O34" s="35">
        <f>IF([1]Period_2!V32="", NA(), [1]Period_2!V32)</f>
        <v>-10683</v>
      </c>
      <c r="P34" s="4"/>
      <c r="Q34" s="4"/>
      <c r="R34" s="4"/>
      <c r="S34" s="4"/>
      <c r="T34" s="4"/>
      <c r="U34" s="4"/>
      <c r="V34" s="5"/>
      <c r="W34" s="5"/>
      <c r="X34" s="15"/>
      <c r="Y34" s="15"/>
      <c r="Z34" s="15"/>
      <c r="AA34" s="16"/>
      <c r="AC34"/>
      <c r="AD34" s="2"/>
    </row>
    <row r="35" spans="2:30" ht="12.75" x14ac:dyDescent="0.2">
      <c r="B35" s="41"/>
      <c r="C35" s="41"/>
      <c r="J35" s="44"/>
      <c r="K35" s="36"/>
      <c r="L35" s="23"/>
      <c r="M35" s="23"/>
      <c r="N35" s="23"/>
      <c r="O35" s="37"/>
      <c r="P35" s="4"/>
      <c r="Q35" s="4"/>
      <c r="R35" s="4"/>
      <c r="S35" s="4"/>
      <c r="T35" s="4"/>
      <c r="U35" s="4"/>
      <c r="V35" s="5"/>
      <c r="W35" s="5"/>
      <c r="X35" s="15"/>
      <c r="Y35" s="15"/>
      <c r="Z35" s="15"/>
      <c r="AA35" s="16"/>
      <c r="AC35"/>
      <c r="AD35" s="2"/>
    </row>
    <row r="36" spans="2:30" ht="12.75" x14ac:dyDescent="0.2">
      <c r="B36" s="41"/>
      <c r="C36" s="41"/>
      <c r="I36" s="7"/>
      <c r="P36" s="7"/>
      <c r="Q36" s="7"/>
      <c r="R36" s="7"/>
      <c r="S36" s="7"/>
      <c r="T36" s="7"/>
      <c r="U36" s="7"/>
      <c r="V36" s="5"/>
      <c r="W36" s="5"/>
      <c r="X36" s="15"/>
      <c r="Y36" s="15"/>
      <c r="Z36" s="15"/>
      <c r="AA36" s="16"/>
      <c r="AC36"/>
      <c r="AD36" s="2"/>
    </row>
    <row r="37" spans="2:30" ht="12.75" x14ac:dyDescent="0.2">
      <c r="B37" s="41"/>
      <c r="C37" s="41"/>
      <c r="I37" s="7"/>
      <c r="P37" s="7"/>
      <c r="Q37" s="7"/>
      <c r="R37" s="7"/>
      <c r="S37" s="7"/>
      <c r="T37" s="7"/>
      <c r="U37" s="7"/>
      <c r="V37" s="5"/>
      <c r="W37" s="5"/>
      <c r="X37" s="15"/>
      <c r="Y37" s="15"/>
      <c r="Z37" s="15"/>
      <c r="AA37" s="16"/>
      <c r="AC37"/>
      <c r="AD37" s="2"/>
    </row>
    <row r="38" spans="2:30" ht="12.75" x14ac:dyDescent="0.2">
      <c r="B38" s="41"/>
      <c r="C38" s="41"/>
      <c r="I38" s="5"/>
      <c r="P38" s="5"/>
      <c r="Q38" s="5"/>
      <c r="R38" s="5"/>
      <c r="S38" s="5"/>
      <c r="T38" s="5"/>
      <c r="U38" s="5"/>
      <c r="V38" s="5"/>
      <c r="W38" s="5"/>
      <c r="X38" s="15"/>
      <c r="Y38" s="15"/>
      <c r="Z38" s="15"/>
      <c r="AA38" s="16"/>
      <c r="AC38"/>
      <c r="AD38" s="2"/>
    </row>
    <row r="39" spans="2:30" ht="12.75" x14ac:dyDescent="0.2">
      <c r="B39" s="41"/>
      <c r="C39" s="41"/>
      <c r="I39" s="10"/>
      <c r="P39" s="10"/>
      <c r="Q39" s="10"/>
      <c r="R39" s="10"/>
      <c r="S39" s="10"/>
      <c r="T39" s="10"/>
      <c r="U39" s="10"/>
      <c r="V39" s="5"/>
      <c r="W39" s="5"/>
      <c r="X39" s="15"/>
      <c r="Y39" s="15"/>
      <c r="Z39" s="15"/>
      <c r="AA39" s="16"/>
      <c r="AC39"/>
      <c r="AD39" s="2"/>
    </row>
    <row r="40" spans="2:30" ht="12.75" x14ac:dyDescent="0.2">
      <c r="B40" s="41"/>
      <c r="C40" s="41"/>
      <c r="I40" s="11"/>
      <c r="P40" s="11"/>
      <c r="Q40" s="11"/>
      <c r="R40" s="11"/>
      <c r="S40" s="11"/>
      <c r="T40" s="11"/>
      <c r="U40" s="11"/>
      <c r="V40" s="5"/>
      <c r="W40" s="5"/>
      <c r="X40" s="15"/>
      <c r="Y40" s="15"/>
      <c r="Z40" s="15"/>
      <c r="AA40" s="16"/>
      <c r="AC40"/>
      <c r="AD40" s="2"/>
    </row>
    <row r="41" spans="2:30" ht="12.75" x14ac:dyDescent="0.2">
      <c r="B41" s="41"/>
      <c r="C41" s="41"/>
      <c r="I41" s="11"/>
      <c r="P41" s="11"/>
      <c r="Q41" s="11"/>
      <c r="R41" s="11"/>
      <c r="S41" s="11"/>
      <c r="T41" s="11"/>
      <c r="U41" s="11"/>
      <c r="V41" s="5"/>
      <c r="W41" s="5"/>
      <c r="X41" s="15"/>
      <c r="Y41" s="15"/>
      <c r="Z41" s="15"/>
      <c r="AA41" s="16"/>
      <c r="AC41"/>
      <c r="AD41" s="2"/>
    </row>
    <row r="42" spans="2:30" ht="12.75" x14ac:dyDescent="0.2">
      <c r="B42" s="41"/>
      <c r="C42" s="41"/>
      <c r="I42" s="11"/>
      <c r="P42" s="11"/>
      <c r="Q42" s="11"/>
      <c r="R42" s="11"/>
      <c r="S42" s="11"/>
      <c r="T42" s="11"/>
      <c r="U42" s="11"/>
      <c r="V42" s="5"/>
      <c r="W42" s="5"/>
      <c r="X42" s="15"/>
      <c r="Y42" s="15"/>
      <c r="Z42" s="15"/>
      <c r="AA42" s="16"/>
      <c r="AC42"/>
      <c r="AD42" s="2"/>
    </row>
    <row r="43" spans="2:30" ht="12.75" x14ac:dyDescent="0.2">
      <c r="B43" s="41"/>
      <c r="C43" s="41"/>
      <c r="I43" s="11"/>
      <c r="P43" s="11"/>
      <c r="Q43" s="11"/>
      <c r="R43" s="11"/>
      <c r="S43" s="11"/>
      <c r="T43" s="11"/>
      <c r="U43" s="11"/>
      <c r="V43" s="5"/>
      <c r="W43" s="5"/>
      <c r="X43" s="15"/>
      <c r="Y43" s="15"/>
      <c r="Z43" s="15"/>
      <c r="AA43" s="16"/>
      <c r="AC43"/>
      <c r="AD43" s="2"/>
    </row>
    <row r="44" spans="2:30" ht="12.75" x14ac:dyDescent="0.2">
      <c r="I44" s="11"/>
      <c r="P44" s="11"/>
      <c r="Q44" s="11"/>
      <c r="R44" s="11"/>
      <c r="S44" s="11"/>
      <c r="T44" s="11"/>
      <c r="U44" s="11"/>
      <c r="V44" s="5"/>
      <c r="W44" s="5"/>
      <c r="X44" s="15"/>
      <c r="Y44" s="15"/>
      <c r="Z44" s="15"/>
      <c r="AA44" s="16"/>
      <c r="AC44"/>
      <c r="AD44" s="2"/>
    </row>
    <row r="45" spans="2:30" ht="12.75" x14ac:dyDescent="0.2">
      <c r="I45" s="11"/>
      <c r="P45" s="11"/>
      <c r="Q45" s="11"/>
      <c r="R45" s="11"/>
      <c r="S45" s="11"/>
      <c r="T45" s="11"/>
      <c r="U45" s="11"/>
      <c r="V45" s="5"/>
      <c r="W45" s="5"/>
      <c r="X45" s="15"/>
      <c r="Y45" s="15"/>
      <c r="Z45" s="15"/>
      <c r="AA45" s="16"/>
      <c r="AC45"/>
      <c r="AD45" s="2"/>
    </row>
    <row r="46" spans="2:30" ht="12.75" x14ac:dyDescent="0.2">
      <c r="I46" s="11"/>
      <c r="P46" s="11"/>
      <c r="Q46" s="11"/>
      <c r="R46" s="11"/>
      <c r="S46" s="11"/>
      <c r="T46" s="11"/>
      <c r="U46" s="11"/>
      <c r="V46" s="5"/>
      <c r="W46" s="5"/>
      <c r="X46" s="15"/>
      <c r="Y46" s="15"/>
      <c r="Z46" s="15"/>
      <c r="AA46" s="16"/>
      <c r="AC46"/>
      <c r="AD46" s="2"/>
    </row>
    <row r="47" spans="2:30" ht="12.75" x14ac:dyDescent="0.2">
      <c r="I47" s="11"/>
      <c r="P47" s="11"/>
      <c r="Q47" s="11"/>
      <c r="R47" s="11"/>
      <c r="S47" s="11"/>
      <c r="T47" s="11"/>
      <c r="U47" s="11"/>
      <c r="V47" s="5"/>
      <c r="W47" s="5"/>
      <c r="X47" s="15"/>
      <c r="Y47" s="15"/>
      <c r="Z47" s="15"/>
      <c r="AA47" s="16"/>
      <c r="AC47"/>
      <c r="AD47" s="2"/>
    </row>
    <row r="48" spans="2:30" ht="12.75" x14ac:dyDescent="0.2">
      <c r="I48" s="11"/>
      <c r="P48" s="11"/>
      <c r="Q48" s="11"/>
      <c r="R48" s="11"/>
      <c r="S48" s="11"/>
      <c r="T48" s="11"/>
      <c r="U48" s="11"/>
      <c r="V48" s="5"/>
      <c r="W48" s="5"/>
      <c r="X48" s="15"/>
      <c r="Y48" s="15"/>
      <c r="Z48" s="15"/>
      <c r="AA48" s="16"/>
      <c r="AC48"/>
      <c r="AD48" s="2"/>
    </row>
    <row r="49" spans="9:30" ht="12.75" x14ac:dyDescent="0.2">
      <c r="I49" s="11"/>
      <c r="P49" s="11"/>
      <c r="Q49" s="11"/>
      <c r="R49" s="11"/>
      <c r="S49" s="11"/>
      <c r="T49" s="11"/>
      <c r="U49" s="11"/>
      <c r="V49" s="5"/>
      <c r="W49" s="5"/>
      <c r="X49" s="15"/>
      <c r="Y49" s="15"/>
      <c r="Z49" s="15"/>
      <c r="AA49" s="16"/>
      <c r="AC49"/>
      <c r="AD49" s="2"/>
    </row>
    <row r="50" spans="9:30" ht="12.75" x14ac:dyDescent="0.2">
      <c r="I50" s="11"/>
      <c r="P50" s="11"/>
      <c r="Q50" s="11"/>
      <c r="R50" s="11"/>
      <c r="S50" s="11"/>
      <c r="T50" s="11"/>
      <c r="U50" s="11"/>
      <c r="V50" s="5"/>
      <c r="W50" s="5"/>
      <c r="X50" s="15"/>
      <c r="Y50" s="15"/>
      <c r="Z50" s="15"/>
      <c r="AA50" s="16"/>
      <c r="AC50"/>
      <c r="AD50" s="2"/>
    </row>
    <row r="51" spans="9:30" ht="12.75" x14ac:dyDescent="0.2">
      <c r="I51" s="11"/>
      <c r="P51" s="11"/>
      <c r="Q51" s="11"/>
      <c r="R51" s="11"/>
      <c r="S51" s="11"/>
      <c r="T51" s="11"/>
      <c r="U51" s="11"/>
      <c r="V51" s="5"/>
      <c r="W51" s="5"/>
      <c r="X51" s="15"/>
      <c r="Y51" s="15"/>
      <c r="Z51" s="15"/>
      <c r="AA51" s="16"/>
      <c r="AC51"/>
      <c r="AD51" s="2"/>
    </row>
    <row r="52" spans="9:30" ht="12.75" x14ac:dyDescent="0.2">
      <c r="I52" s="12"/>
      <c r="P52" s="12"/>
      <c r="Q52" s="11"/>
      <c r="R52" s="11"/>
      <c r="S52" s="11"/>
      <c r="T52" s="11"/>
      <c r="U52" s="11"/>
      <c r="V52" s="5"/>
      <c r="W52" s="5"/>
      <c r="X52" s="15"/>
      <c r="Y52" s="15"/>
      <c r="Z52" s="15"/>
      <c r="AA52" s="16"/>
      <c r="AC52"/>
      <c r="AD52" s="2"/>
    </row>
    <row r="53" spans="9:30" ht="12.75" x14ac:dyDescent="0.2">
      <c r="I53" s="12"/>
      <c r="P53" s="12"/>
      <c r="Q53" s="11"/>
      <c r="R53" s="11"/>
      <c r="S53" s="11"/>
      <c r="T53" s="11"/>
      <c r="U53" s="11"/>
      <c r="V53" s="5"/>
      <c r="W53" s="5"/>
      <c r="X53" s="15"/>
      <c r="Y53" s="15"/>
      <c r="Z53" s="15"/>
      <c r="AA53" s="16"/>
      <c r="AC53"/>
      <c r="AD53" s="2"/>
    </row>
    <row r="54" spans="9:30" ht="12.75" x14ac:dyDescent="0.2">
      <c r="I54" s="12"/>
      <c r="P54" s="12"/>
      <c r="Q54" s="12"/>
      <c r="R54" s="12"/>
      <c r="S54" s="12"/>
      <c r="T54" s="12"/>
      <c r="U54" s="12"/>
      <c r="V54" s="5"/>
      <c r="W54" s="5"/>
      <c r="X54" s="15"/>
      <c r="Y54" s="15"/>
      <c r="Z54" s="15"/>
      <c r="AA54" s="16"/>
      <c r="AC54"/>
      <c r="AD54" s="2"/>
    </row>
    <row r="55" spans="9:30" ht="12.75" x14ac:dyDescent="0.2">
      <c r="I55" s="12"/>
      <c r="P55" s="12"/>
      <c r="Q55" s="12"/>
      <c r="R55" s="12"/>
      <c r="S55" s="12"/>
      <c r="T55" s="12"/>
      <c r="U55" s="12"/>
      <c r="V55" s="5"/>
      <c r="W55" s="5"/>
      <c r="X55" s="15"/>
      <c r="Y55" s="15"/>
      <c r="Z55" s="15"/>
      <c r="AA55" s="16"/>
      <c r="AC55"/>
      <c r="AD55" s="2"/>
    </row>
    <row r="56" spans="9:30" ht="12.75" x14ac:dyDescent="0.2">
      <c r="I56" s="11"/>
      <c r="P56" s="11"/>
      <c r="Q56" s="11"/>
      <c r="R56" s="11"/>
      <c r="S56" s="11"/>
      <c r="T56" s="11"/>
      <c r="U56" s="11"/>
      <c r="V56" s="5"/>
      <c r="W56" s="5"/>
      <c r="X56" s="15"/>
      <c r="Y56" s="15"/>
      <c r="Z56" s="15"/>
      <c r="AA56" s="16"/>
      <c r="AC56"/>
      <c r="AD56" s="2"/>
    </row>
    <row r="57" spans="9:30" ht="12.75" x14ac:dyDescent="0.2">
      <c r="I57" s="11"/>
      <c r="P57" s="11"/>
      <c r="Q57" s="11"/>
      <c r="R57" s="11"/>
      <c r="S57" s="11"/>
      <c r="T57" s="11"/>
      <c r="U57" s="11"/>
      <c r="V57" s="5"/>
      <c r="W57" s="5"/>
      <c r="X57" s="15"/>
      <c r="Y57" s="15"/>
      <c r="Z57" s="15"/>
      <c r="AA57" s="16"/>
      <c r="AC57"/>
      <c r="AD57" s="2"/>
    </row>
    <row r="58" spans="9:30" ht="12.75" x14ac:dyDescent="0.2">
      <c r="I58" s="11"/>
      <c r="P58" s="11"/>
      <c r="Q58" s="11"/>
      <c r="R58" s="11"/>
      <c r="S58" s="11"/>
      <c r="T58" s="11"/>
      <c r="U58" s="11"/>
      <c r="V58" s="5"/>
      <c r="W58" s="5"/>
      <c r="X58" s="15"/>
      <c r="Y58" s="15"/>
      <c r="Z58" s="15"/>
      <c r="AA58" s="16"/>
      <c r="AC58"/>
      <c r="AD58" s="2"/>
    </row>
    <row r="59" spans="9:30" ht="12.75" x14ac:dyDescent="0.2">
      <c r="I59" s="13"/>
      <c r="P59" s="13"/>
      <c r="Q59" s="13"/>
      <c r="R59" s="13"/>
      <c r="S59" s="13"/>
      <c r="T59" s="13"/>
      <c r="U59" s="13"/>
      <c r="V59" s="5"/>
      <c r="W59" s="5"/>
      <c r="X59" s="15"/>
      <c r="Y59" s="15"/>
      <c r="Z59" s="15"/>
      <c r="AA59" s="16"/>
      <c r="AC59"/>
      <c r="AD59" s="2"/>
    </row>
    <row r="60" spans="9:30" ht="12.75" x14ac:dyDescent="0.2">
      <c r="V60" s="5"/>
      <c r="W60" s="5"/>
      <c r="X60" s="15"/>
      <c r="Y60" s="15"/>
      <c r="Z60" s="15"/>
      <c r="AA60" s="16"/>
      <c r="AC60"/>
      <c r="AD60" s="2"/>
    </row>
    <row r="61" spans="9:30" ht="12.75" x14ac:dyDescent="0.2">
      <c r="V61" s="5"/>
      <c r="W61" s="5"/>
      <c r="X61" s="15"/>
      <c r="Y61" s="15"/>
      <c r="Z61" s="15"/>
      <c r="AA61" s="16"/>
      <c r="AC61"/>
      <c r="AD61" s="2"/>
    </row>
    <row r="62" spans="9:30" ht="12.75" x14ac:dyDescent="0.2">
      <c r="V62" s="5"/>
      <c r="W62" s="5"/>
      <c r="X62" s="15"/>
      <c r="Y62" s="15"/>
      <c r="Z62" s="15"/>
      <c r="AA62" s="16"/>
      <c r="AC62"/>
      <c r="AD62" s="2"/>
    </row>
    <row r="63" spans="9:30" ht="12.75" x14ac:dyDescent="0.2">
      <c r="V63" s="5"/>
      <c r="W63" s="5"/>
      <c r="X63" s="15"/>
      <c r="Y63" s="15"/>
      <c r="Z63" s="15"/>
      <c r="AA63" s="16"/>
      <c r="AC63"/>
      <c r="AD63" s="2"/>
    </row>
    <row r="64" spans="9:30" ht="12.75" x14ac:dyDescent="0.2">
      <c r="V64" s="5"/>
      <c r="W64" s="5"/>
      <c r="X64" s="15"/>
      <c r="Y64" s="15"/>
      <c r="Z64" s="15"/>
      <c r="AA64" s="16"/>
      <c r="AC64"/>
      <c r="AD64" s="2"/>
    </row>
    <row r="65" spans="22:30" ht="12.75" x14ac:dyDescent="0.2">
      <c r="V65" s="5"/>
      <c r="W65" s="5"/>
      <c r="X65" s="15"/>
      <c r="Y65" s="15"/>
      <c r="Z65" s="15"/>
      <c r="AA65" s="16"/>
      <c r="AC65"/>
      <c r="AD65" s="2"/>
    </row>
    <row r="66" spans="22:30" ht="12.75" x14ac:dyDescent="0.2">
      <c r="V66" s="5"/>
      <c r="W66" s="5"/>
      <c r="X66" s="15"/>
      <c r="Y66" s="15"/>
      <c r="Z66" s="15"/>
      <c r="AA66" s="16"/>
      <c r="AC66"/>
      <c r="AD66" s="2"/>
    </row>
    <row r="67" spans="22:30" ht="12.75" x14ac:dyDescent="0.2">
      <c r="V67" s="5"/>
      <c r="W67" s="5"/>
      <c r="X67" s="15"/>
      <c r="Y67" s="15"/>
      <c r="Z67" s="15"/>
      <c r="AA67" s="16"/>
      <c r="AC67"/>
      <c r="AD67" s="2"/>
    </row>
    <row r="68" spans="22:30" ht="12.75" x14ac:dyDescent="0.2">
      <c r="V68" s="5"/>
      <c r="W68" s="5"/>
      <c r="X68" s="15"/>
      <c r="Y68" s="15"/>
      <c r="Z68" s="15"/>
      <c r="AA68" s="16"/>
      <c r="AC68"/>
      <c r="AD68" s="2"/>
    </row>
    <row r="69" spans="22:30" ht="12.75" x14ac:dyDescent="0.2">
      <c r="V69" s="5"/>
      <c r="W69" s="5"/>
      <c r="X69" s="15"/>
      <c r="Y69" s="15"/>
      <c r="Z69" s="15"/>
      <c r="AA69" s="16"/>
      <c r="AC69"/>
      <c r="AD69" s="2"/>
    </row>
    <row r="70" spans="22:30" ht="12.75" x14ac:dyDescent="0.2">
      <c r="V70" s="5"/>
      <c r="W70" s="5"/>
      <c r="X70" s="15"/>
      <c r="Y70" s="15"/>
      <c r="Z70" s="15"/>
      <c r="AA70" s="16"/>
      <c r="AC70"/>
      <c r="AD70" s="2"/>
    </row>
    <row r="71" spans="22:30" ht="12.75" x14ac:dyDescent="0.2">
      <c r="V71" s="5"/>
      <c r="W71" s="5"/>
      <c r="X71" s="15"/>
      <c r="Y71" s="15"/>
      <c r="Z71" s="15"/>
      <c r="AA71" s="16"/>
      <c r="AC71"/>
      <c r="AD71" s="2"/>
    </row>
    <row r="72" spans="22:30" ht="12.75" x14ac:dyDescent="0.2">
      <c r="V72" s="5"/>
      <c r="W72" s="5"/>
      <c r="X72" s="15"/>
      <c r="Y72" s="15"/>
      <c r="Z72" s="15"/>
      <c r="AA72" s="16"/>
      <c r="AC72"/>
      <c r="AD72" s="2"/>
    </row>
    <row r="73" spans="22:30" ht="12.75" x14ac:dyDescent="0.2">
      <c r="V73" s="5"/>
      <c r="W73" s="5"/>
      <c r="X73" s="15"/>
      <c r="Y73" s="15"/>
      <c r="Z73" s="15"/>
      <c r="AA73" s="16"/>
      <c r="AC73"/>
      <c r="AD73" s="2"/>
    </row>
    <row r="74" spans="22:30" ht="12.75" x14ac:dyDescent="0.2">
      <c r="V74" s="5"/>
      <c r="W74" s="5"/>
      <c r="X74" s="15"/>
      <c r="Y74" s="15"/>
      <c r="Z74" s="15"/>
      <c r="AA74" s="16"/>
      <c r="AC74"/>
      <c r="AD74" s="2"/>
    </row>
    <row r="75" spans="22:30" ht="12.75" x14ac:dyDescent="0.2">
      <c r="V75" s="5"/>
      <c r="W75" s="5"/>
      <c r="X75" s="15"/>
      <c r="Y75" s="15"/>
      <c r="Z75" s="15"/>
      <c r="AA75" s="16"/>
      <c r="AC75"/>
      <c r="AD75" s="2"/>
    </row>
    <row r="76" spans="22:30" ht="12.75" x14ac:dyDescent="0.2">
      <c r="V76" s="5"/>
      <c r="W76" s="5"/>
      <c r="X76" s="15"/>
      <c r="Y76" s="15"/>
      <c r="Z76" s="15"/>
      <c r="AA76" s="16"/>
      <c r="AC76"/>
      <c r="AD76" s="2"/>
    </row>
    <row r="77" spans="22:30" ht="12.75" x14ac:dyDescent="0.2">
      <c r="V77" s="5"/>
      <c r="W77" s="5"/>
      <c r="X77" s="15"/>
      <c r="Y77" s="15"/>
      <c r="Z77" s="15"/>
      <c r="AA77" s="16"/>
      <c r="AC77"/>
      <c r="AD77" s="2"/>
    </row>
    <row r="78" spans="22:30" ht="12.75" x14ac:dyDescent="0.2">
      <c r="V78" s="5"/>
      <c r="W78" s="5"/>
      <c r="X78" s="15"/>
      <c r="Y78" s="15"/>
      <c r="Z78" s="15"/>
      <c r="AA78" s="16"/>
      <c r="AC78"/>
      <c r="AD78" s="2"/>
    </row>
    <row r="79" spans="22:30" ht="12.75" x14ac:dyDescent="0.2">
      <c r="V79" s="5"/>
      <c r="W79" s="5"/>
      <c r="X79" s="15"/>
      <c r="Y79" s="15"/>
      <c r="Z79" s="15"/>
      <c r="AA79" s="16"/>
      <c r="AC79"/>
      <c r="AD79" s="2"/>
    </row>
    <row r="80" spans="22:30" ht="12.75" x14ac:dyDescent="0.2">
      <c r="V80" s="5"/>
      <c r="W80" s="5"/>
      <c r="X80" s="15"/>
      <c r="Y80" s="15"/>
      <c r="Z80" s="15"/>
      <c r="AA80" s="16"/>
      <c r="AC80"/>
      <c r="AD80" s="2"/>
    </row>
    <row r="81" spans="9:30" ht="12.75" x14ac:dyDescent="0.2">
      <c r="V81" s="5"/>
      <c r="W81" s="5"/>
      <c r="X81" s="15"/>
      <c r="Y81" s="15"/>
      <c r="Z81" s="15"/>
      <c r="AA81" s="16"/>
      <c r="AC81"/>
      <c r="AD81" s="2"/>
    </row>
    <row r="82" spans="9:30" ht="12.75" x14ac:dyDescent="0.2">
      <c r="V82" s="5"/>
      <c r="W82" s="5"/>
      <c r="X82" s="15"/>
      <c r="Y82" s="15"/>
      <c r="Z82" s="15"/>
      <c r="AA82" s="16"/>
      <c r="AC82"/>
      <c r="AD82" s="2"/>
    </row>
    <row r="83" spans="9:30" ht="12.75" x14ac:dyDescent="0.2">
      <c r="V83" s="5"/>
      <c r="W83" s="5"/>
      <c r="X83" s="15"/>
      <c r="Y83" s="15"/>
      <c r="Z83" s="15"/>
      <c r="AA83" s="16"/>
      <c r="AC83"/>
      <c r="AD83" s="2"/>
    </row>
    <row r="84" spans="9:30" ht="12.75" x14ac:dyDescent="0.2">
      <c r="V84" s="5"/>
      <c r="W84" s="5"/>
      <c r="X84" s="15"/>
      <c r="Y84" s="15"/>
      <c r="Z84" s="15"/>
      <c r="AA84" s="16"/>
      <c r="AC84"/>
      <c r="AD84" s="2"/>
    </row>
    <row r="85" spans="9:30" ht="12.75" x14ac:dyDescent="0.2">
      <c r="V85" s="5"/>
      <c r="W85" s="5"/>
      <c r="X85" s="15"/>
      <c r="Y85" s="15"/>
      <c r="Z85" s="15"/>
      <c r="AA85" s="16"/>
      <c r="AC85"/>
      <c r="AD85" s="2"/>
    </row>
    <row r="86" spans="9:30" ht="12.75" x14ac:dyDescent="0.2">
      <c r="V86" s="5"/>
      <c r="W86" s="5"/>
      <c r="X86" s="15"/>
      <c r="Y86" s="15"/>
      <c r="Z86" s="15"/>
      <c r="AA86" s="16"/>
      <c r="AC86"/>
      <c r="AD86" s="2"/>
    </row>
    <row r="87" spans="9:30" ht="12.75" x14ac:dyDescent="0.2">
      <c r="V87" s="5"/>
      <c r="W87" s="5"/>
      <c r="X87" s="15"/>
      <c r="Y87" s="15"/>
      <c r="Z87" s="15"/>
      <c r="AA87" s="16"/>
      <c r="AC87"/>
      <c r="AD87" s="2"/>
    </row>
    <row r="88" spans="9:30" ht="12.75" x14ac:dyDescent="0.2">
      <c r="V88" s="5"/>
      <c r="W88" s="5"/>
      <c r="X88" s="15"/>
      <c r="Y88" s="15"/>
      <c r="Z88" s="15"/>
      <c r="AA88" s="16"/>
      <c r="AC88"/>
      <c r="AD88" s="2"/>
    </row>
    <row r="89" spans="9:30" ht="12.75" x14ac:dyDescent="0.2">
      <c r="V89" s="5"/>
      <c r="W89" s="5"/>
      <c r="X89" s="15"/>
      <c r="Y89" s="15"/>
      <c r="Z89" s="15"/>
      <c r="AA89" s="16"/>
      <c r="AC89"/>
      <c r="AD89" s="2"/>
    </row>
    <row r="90" spans="9:30" ht="12.75" x14ac:dyDescent="0.2">
      <c r="V90" s="5"/>
      <c r="W90" s="5"/>
      <c r="X90" s="15"/>
      <c r="Y90" s="15"/>
      <c r="Z90" s="15"/>
      <c r="AA90" s="16"/>
      <c r="AC90"/>
      <c r="AD90" s="2"/>
    </row>
    <row r="91" spans="9:30" ht="12.75" x14ac:dyDescent="0.2">
      <c r="V91" s="5"/>
      <c r="W91" s="5"/>
      <c r="X91" s="15"/>
      <c r="Y91" s="15"/>
      <c r="Z91" s="15"/>
      <c r="AA91" s="16"/>
      <c r="AC91"/>
      <c r="AD91" s="2"/>
    </row>
    <row r="92" spans="9:30" ht="12.75" x14ac:dyDescent="0.2">
      <c r="V92" s="5"/>
      <c r="W92" s="5"/>
      <c r="X92" s="15"/>
      <c r="Y92" s="15"/>
      <c r="Z92" s="15"/>
      <c r="AA92" s="16"/>
      <c r="AC92"/>
      <c r="AD92" s="2"/>
    </row>
    <row r="93" spans="9:30" ht="12.75" x14ac:dyDescent="0.2">
      <c r="I93" s="5"/>
      <c r="P93" s="5"/>
      <c r="Q93" s="5"/>
      <c r="R93" s="5"/>
      <c r="S93" s="5"/>
      <c r="T93" s="5"/>
      <c r="U93" s="5"/>
      <c r="V93" s="5"/>
      <c r="W93" s="5"/>
      <c r="X93" s="15"/>
      <c r="Y93" s="15"/>
      <c r="Z93" s="15"/>
      <c r="AA93" s="16"/>
      <c r="AC93"/>
      <c r="AD93" s="2"/>
    </row>
    <row r="94" spans="9:30" ht="12.75" x14ac:dyDescent="0.2">
      <c r="I94" s="5"/>
      <c r="P94" s="5"/>
      <c r="Q94" s="5"/>
      <c r="R94" s="5"/>
      <c r="S94" s="5"/>
      <c r="T94" s="5"/>
      <c r="U94" s="5"/>
      <c r="V94" s="5"/>
      <c r="W94" s="5"/>
      <c r="X94" s="15"/>
      <c r="Y94" s="15"/>
      <c r="Z94" s="15"/>
      <c r="AA94" s="16"/>
      <c r="AC94"/>
      <c r="AD94" s="2"/>
    </row>
    <row r="95" spans="9:30" x14ac:dyDescent="0.2">
      <c r="I95" s="9"/>
      <c r="P95" s="9"/>
      <c r="Q95" s="9"/>
      <c r="R95" s="9"/>
      <c r="S95" s="9"/>
      <c r="T95" s="9"/>
      <c r="U95" s="9"/>
      <c r="V95" s="5"/>
      <c r="W95" s="5"/>
      <c r="X95" s="15"/>
      <c r="Y95" s="15"/>
      <c r="Z95" s="15"/>
      <c r="AA95" s="16"/>
    </row>
    <row r="96" spans="9:30" x14ac:dyDescent="0.2">
      <c r="I96" s="9"/>
      <c r="P96" s="9"/>
      <c r="Q96" s="9"/>
      <c r="R96" s="9"/>
      <c r="S96" s="9"/>
      <c r="T96" s="9"/>
      <c r="U96" s="9"/>
      <c r="V96" s="9"/>
      <c r="W96" s="9"/>
    </row>
  </sheetData>
  <mergeCells count="7">
    <mergeCell ref="C2:H2"/>
    <mergeCell ref="Q24:W25"/>
    <mergeCell ref="C3:H3"/>
    <mergeCell ref="J3:O3"/>
    <mergeCell ref="Q3:V3"/>
    <mergeCell ref="C11:H12"/>
    <mergeCell ref="D13:H13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74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2:AE96"/>
  <sheetViews>
    <sheetView tabSelected="1" zoomScale="85" zoomScaleNormal="85" workbookViewId="0">
      <selection activeCell="L15" sqref="L15"/>
    </sheetView>
  </sheetViews>
  <sheetFormatPr defaultRowHeight="12" x14ac:dyDescent="0.2"/>
  <cols>
    <col min="1" max="1" width="2.42578125" style="1" customWidth="1"/>
    <col min="2" max="2" width="2.5703125" style="1" customWidth="1"/>
    <col min="3" max="3" width="14.5703125" style="1" customWidth="1"/>
    <col min="4" max="4" width="10" style="1" bestFit="1" customWidth="1"/>
    <col min="5" max="5" width="10.85546875" style="1" bestFit="1" customWidth="1"/>
    <col min="6" max="6" width="10" style="1" bestFit="1" customWidth="1"/>
    <col min="7" max="8" width="10" style="1" customWidth="1"/>
    <col min="9" max="9" width="4.140625" style="1" customWidth="1"/>
    <col min="10" max="15" width="8.7109375" style="1" customWidth="1"/>
    <col min="16" max="16" width="2.5703125" style="1" customWidth="1"/>
    <col min="17" max="17" width="18.28515625" style="1" customWidth="1"/>
    <col min="18" max="22" width="9.140625" style="1"/>
    <col min="23" max="23" width="3.5703125" style="1" customWidth="1"/>
    <col min="24" max="24" width="15.85546875" style="14" bestFit="1" customWidth="1"/>
    <col min="25" max="26" width="6.5703125" style="14" bestFit="1" customWidth="1"/>
    <col min="27" max="27" width="7.85546875" style="14" bestFit="1" customWidth="1"/>
    <col min="28" max="28" width="8" style="14" bestFit="1" customWidth="1"/>
    <col min="29" max="16384" width="9.140625" style="1"/>
  </cols>
  <sheetData>
    <row r="2" spans="2:31" x14ac:dyDescent="0.2">
      <c r="C2" s="64" t="s">
        <v>24</v>
      </c>
      <c r="D2" s="64"/>
      <c r="E2" s="64"/>
      <c r="F2" s="64"/>
      <c r="G2" s="64"/>
      <c r="H2" s="64"/>
    </row>
    <row r="3" spans="2:31" ht="29.25" customHeight="1" x14ac:dyDescent="0.2">
      <c r="C3" s="64" t="s">
        <v>21</v>
      </c>
      <c r="D3" s="64"/>
      <c r="E3" s="64"/>
      <c r="F3" s="64"/>
      <c r="G3" s="64"/>
      <c r="H3" s="64"/>
      <c r="I3" s="27"/>
      <c r="J3" s="64" t="s">
        <v>18</v>
      </c>
      <c r="K3" s="64"/>
      <c r="L3" s="64"/>
      <c r="M3" s="64"/>
      <c r="N3" s="64"/>
      <c r="O3" s="64"/>
      <c r="P3" s="27"/>
      <c r="Q3" s="64" t="s">
        <v>20</v>
      </c>
      <c r="R3" s="64"/>
      <c r="S3" s="64"/>
      <c r="T3" s="64"/>
      <c r="U3" s="64"/>
      <c r="V3" s="64"/>
      <c r="W3" s="17"/>
    </row>
    <row r="4" spans="2:31" s="3" customFormat="1" ht="41.25" customHeight="1" x14ac:dyDescent="0.2">
      <c r="B4" s="1"/>
      <c r="D4" s="38" t="s">
        <v>7</v>
      </c>
      <c r="E4" s="38" t="s">
        <v>5</v>
      </c>
      <c r="F4" s="38" t="s">
        <v>6</v>
      </c>
      <c r="G4" s="38" t="s">
        <v>15</v>
      </c>
      <c r="H4" s="38" t="s">
        <v>14</v>
      </c>
      <c r="I4" s="1"/>
      <c r="J4" s="30" t="s">
        <v>11</v>
      </c>
      <c r="K4" s="28" t="s">
        <v>7</v>
      </c>
      <c r="L4" s="29" t="s">
        <v>5</v>
      </c>
      <c r="M4" s="29" t="s">
        <v>6</v>
      </c>
      <c r="N4" s="29" t="s">
        <v>15</v>
      </c>
      <c r="O4" s="29" t="s">
        <v>14</v>
      </c>
      <c r="P4" s="1"/>
      <c r="V4" s="1"/>
      <c r="W4" s="1"/>
    </row>
    <row r="5" spans="2:31" ht="12.75" x14ac:dyDescent="0.2">
      <c r="C5" s="40" t="s">
        <v>12</v>
      </c>
      <c r="D5" s="39">
        <f>MAX(K5:K35)</f>
        <v>16087</v>
      </c>
      <c r="E5" s="39">
        <f t="shared" ref="E5:H5" si="0">MAX(L5:L35)</f>
        <v>6966.0003200000001</v>
      </c>
      <c r="F5" s="39">
        <f t="shared" si="0"/>
        <v>11082</v>
      </c>
      <c r="G5" s="39">
        <f t="shared" si="0"/>
        <v>346</v>
      </c>
      <c r="H5" s="39">
        <f t="shared" si="0"/>
        <v>7519</v>
      </c>
      <c r="I5" s="1">
        <v>1</v>
      </c>
      <c r="J5" s="42">
        <v>1</v>
      </c>
      <c r="K5" s="31">
        <v>16087</v>
      </c>
      <c r="L5" s="32">
        <v>6966.0003200000001</v>
      </c>
      <c r="M5" s="32">
        <v>11082</v>
      </c>
      <c r="N5" s="32">
        <v>346</v>
      </c>
      <c r="O5" s="33">
        <v>7519</v>
      </c>
      <c r="AC5"/>
      <c r="AD5" s="2"/>
      <c r="AE5" s="6"/>
    </row>
    <row r="6" spans="2:31" ht="12.75" x14ac:dyDescent="0.2">
      <c r="B6" s="41"/>
      <c r="C6" s="40" t="s">
        <v>13</v>
      </c>
      <c r="D6" s="39">
        <f>-MIN(K5:K35)</f>
        <v>35576</v>
      </c>
      <c r="E6" s="39">
        <f t="shared" ref="E6:H6" si="1">-MIN(L5:L35)</f>
        <v>9675.7088999999996</v>
      </c>
      <c r="F6" s="39">
        <f t="shared" si="1"/>
        <v>5140</v>
      </c>
      <c r="G6" s="39">
        <f t="shared" si="1"/>
        <v>11922</v>
      </c>
      <c r="H6" s="39">
        <f t="shared" si="1"/>
        <v>10703</v>
      </c>
      <c r="I6" s="1">
        <v>2</v>
      </c>
      <c r="J6" s="43">
        <v>1</v>
      </c>
      <c r="K6" s="34">
        <v>11788</v>
      </c>
      <c r="L6" s="18">
        <v>4658.5040900000004</v>
      </c>
      <c r="M6" s="18">
        <v>9176</v>
      </c>
      <c r="N6" s="18">
        <v>118</v>
      </c>
      <c r="O6" s="35">
        <v>5908</v>
      </c>
      <c r="AC6"/>
      <c r="AD6" s="2"/>
    </row>
    <row r="7" spans="2:31" ht="12.75" x14ac:dyDescent="0.2">
      <c r="I7" s="1">
        <v>3</v>
      </c>
      <c r="J7" s="43">
        <v>1</v>
      </c>
      <c r="K7" s="34">
        <v>9562</v>
      </c>
      <c r="L7" s="18">
        <v>4151.5059300000003</v>
      </c>
      <c r="M7" s="18">
        <v>6877</v>
      </c>
      <c r="N7" s="18">
        <v>103</v>
      </c>
      <c r="O7" s="35">
        <v>4699</v>
      </c>
      <c r="W7" s="5"/>
      <c r="AC7"/>
      <c r="AD7" s="2"/>
    </row>
    <row r="8" spans="2:31" ht="12.75" x14ac:dyDescent="0.2">
      <c r="I8" s="1">
        <v>4</v>
      </c>
      <c r="J8" s="43">
        <v>1</v>
      </c>
      <c r="K8" s="34">
        <v>8110</v>
      </c>
      <c r="L8" s="18">
        <v>3983.83302</v>
      </c>
      <c r="M8" s="18">
        <v>6184</v>
      </c>
      <c r="N8" s="18">
        <v>88</v>
      </c>
      <c r="O8" s="35">
        <v>3645</v>
      </c>
      <c r="W8" s="5"/>
      <c r="AC8"/>
      <c r="AD8" s="2"/>
    </row>
    <row r="9" spans="2:31" ht="12.75" x14ac:dyDescent="0.2">
      <c r="I9" s="1">
        <v>5</v>
      </c>
      <c r="J9" s="43">
        <v>1</v>
      </c>
      <c r="K9" s="34">
        <v>7031</v>
      </c>
      <c r="L9" s="18">
        <v>3742.1064500000002</v>
      </c>
      <c r="M9" s="18">
        <v>5330</v>
      </c>
      <c r="N9" s="18">
        <v>83</v>
      </c>
      <c r="O9" s="35">
        <v>3350</v>
      </c>
      <c r="W9" s="5"/>
      <c r="AC9"/>
      <c r="AD9" s="2"/>
    </row>
    <row r="10" spans="2:31" ht="12.75" x14ac:dyDescent="0.2">
      <c r="I10" s="1">
        <v>6</v>
      </c>
      <c r="J10" s="43">
        <v>1</v>
      </c>
      <c r="K10" s="34">
        <v>6050</v>
      </c>
      <c r="L10" s="18">
        <v>3590.6669999999999</v>
      </c>
      <c r="M10" s="18">
        <v>4904</v>
      </c>
      <c r="N10" s="18">
        <v>81</v>
      </c>
      <c r="O10" s="35">
        <v>3047</v>
      </c>
      <c r="W10" s="5"/>
      <c r="AC10"/>
      <c r="AD10" s="2"/>
    </row>
    <row r="11" spans="2:31" ht="12.75" customHeight="1" x14ac:dyDescent="0.2">
      <c r="C11" s="64" t="s">
        <v>17</v>
      </c>
      <c r="D11" s="64"/>
      <c r="E11" s="64"/>
      <c r="F11" s="64"/>
      <c r="G11" s="64"/>
      <c r="H11" s="64"/>
      <c r="I11" s="1">
        <v>7</v>
      </c>
      <c r="J11" s="43">
        <v>1</v>
      </c>
      <c r="K11" s="34">
        <v>5686</v>
      </c>
      <c r="L11" s="18">
        <v>3351.1795699999998</v>
      </c>
      <c r="M11" s="18">
        <v>4263</v>
      </c>
      <c r="N11" s="18">
        <v>72</v>
      </c>
      <c r="O11" s="35">
        <v>2844</v>
      </c>
      <c r="W11" s="5"/>
      <c r="AC11"/>
      <c r="AD11" s="2"/>
    </row>
    <row r="12" spans="2:31" ht="12.75" x14ac:dyDescent="0.2">
      <c r="C12" s="64"/>
      <c r="D12" s="64"/>
      <c r="E12" s="64"/>
      <c r="F12" s="64"/>
      <c r="G12" s="64"/>
      <c r="H12" s="64"/>
      <c r="I12" s="1">
        <v>8</v>
      </c>
      <c r="J12" s="43">
        <v>1</v>
      </c>
      <c r="K12" s="34">
        <v>4820</v>
      </c>
      <c r="L12" s="18">
        <v>3232.0136699999998</v>
      </c>
      <c r="M12" s="18">
        <v>4030</v>
      </c>
      <c r="N12" s="18">
        <v>67</v>
      </c>
      <c r="O12" s="35">
        <v>2342</v>
      </c>
      <c r="W12" s="5"/>
      <c r="AC12"/>
      <c r="AD12" s="2"/>
    </row>
    <row r="13" spans="2:31" ht="12.75" x14ac:dyDescent="0.2">
      <c r="C13" s="4"/>
      <c r="D13" s="65" t="s">
        <v>10</v>
      </c>
      <c r="E13" s="66"/>
      <c r="F13" s="66"/>
      <c r="G13" s="66"/>
      <c r="H13" s="66"/>
      <c r="I13" s="1">
        <v>9</v>
      </c>
      <c r="J13" s="43">
        <v>1</v>
      </c>
      <c r="K13" s="34">
        <v>4062</v>
      </c>
      <c r="L13" s="18">
        <v>3022.1125200000001</v>
      </c>
      <c r="M13" s="18">
        <v>3700</v>
      </c>
      <c r="N13" s="18">
        <v>62</v>
      </c>
      <c r="O13" s="35">
        <v>1891</v>
      </c>
      <c r="W13" s="5"/>
      <c r="AC13"/>
      <c r="AD13" s="2"/>
    </row>
    <row r="14" spans="2:31" ht="12.75" customHeight="1" x14ac:dyDescent="0.2">
      <c r="C14" s="19"/>
      <c r="D14" s="50" t="s">
        <v>7</v>
      </c>
      <c r="E14" s="51" t="s">
        <v>5</v>
      </c>
      <c r="F14" s="51" t="s">
        <v>6</v>
      </c>
      <c r="G14" s="51" t="s">
        <v>15</v>
      </c>
      <c r="H14" s="52" t="s">
        <v>14</v>
      </c>
      <c r="I14" s="1">
        <v>10</v>
      </c>
      <c r="J14" s="43">
        <v>1</v>
      </c>
      <c r="K14" s="34">
        <v>3582</v>
      </c>
      <c r="L14" s="18">
        <v>2793.9933000000001</v>
      </c>
      <c r="M14" s="18">
        <v>3356</v>
      </c>
      <c r="N14" s="18">
        <v>57</v>
      </c>
      <c r="O14" s="35">
        <v>1683</v>
      </c>
      <c r="W14" s="5"/>
      <c r="AC14"/>
      <c r="AD14" s="2"/>
    </row>
    <row r="15" spans="2:31" ht="12.75" customHeight="1" x14ac:dyDescent="0.2">
      <c r="C15" s="20" t="s">
        <v>0</v>
      </c>
      <c r="D15" s="31">
        <f>MAX(K5:K35)</f>
        <v>16087</v>
      </c>
      <c r="E15" s="32">
        <f t="shared" ref="E15:H15" si="2">MAX(L5:L35)</f>
        <v>6966.0003200000001</v>
      </c>
      <c r="F15" s="32">
        <f t="shared" si="2"/>
        <v>11082</v>
      </c>
      <c r="G15" s="32">
        <f t="shared" si="2"/>
        <v>346</v>
      </c>
      <c r="H15" s="33">
        <f t="shared" si="2"/>
        <v>7519</v>
      </c>
      <c r="I15" s="1">
        <v>11</v>
      </c>
      <c r="J15" s="43">
        <v>1</v>
      </c>
      <c r="K15" s="34">
        <v>3240</v>
      </c>
      <c r="L15" s="18">
        <v>2639.5058399999998</v>
      </c>
      <c r="M15" s="18">
        <v>2967</v>
      </c>
      <c r="N15" s="18">
        <v>52</v>
      </c>
      <c r="O15" s="35">
        <v>1456</v>
      </c>
      <c r="W15" s="8"/>
      <c r="AC15"/>
      <c r="AD15" s="2"/>
    </row>
    <row r="16" spans="2:31" ht="12.75" x14ac:dyDescent="0.2">
      <c r="C16" s="21">
        <v>0.95</v>
      </c>
      <c r="D16" s="34">
        <f>PERCENTILE(K5:K35, 0.95)</f>
        <v>10675</v>
      </c>
      <c r="E16" s="18">
        <f t="shared" ref="E16:H16" si="3">PERCENTILE(L5:L35, 0.95)</f>
        <v>4405.0050100000008</v>
      </c>
      <c r="F16" s="18">
        <f t="shared" si="3"/>
        <v>8026.5</v>
      </c>
      <c r="G16" s="18">
        <f t="shared" si="3"/>
        <v>110.5</v>
      </c>
      <c r="H16" s="35">
        <f t="shared" si="3"/>
        <v>5303.5</v>
      </c>
      <c r="I16" s="1">
        <v>12</v>
      </c>
      <c r="J16" s="43">
        <v>1</v>
      </c>
      <c r="K16" s="34">
        <v>2169</v>
      </c>
      <c r="L16" s="18">
        <v>2251.4668000000001</v>
      </c>
      <c r="M16" s="18">
        <v>2066</v>
      </c>
      <c r="N16" s="18">
        <v>50</v>
      </c>
      <c r="O16" s="35">
        <v>1203</v>
      </c>
      <c r="W16" s="8"/>
      <c r="AC16"/>
      <c r="AD16" s="2"/>
    </row>
    <row r="17" spans="1:30" ht="12.75" x14ac:dyDescent="0.2">
      <c r="C17" s="22">
        <v>0.75</v>
      </c>
      <c r="D17" s="34">
        <f>PERCENTILE(K5:K35, 0.75)</f>
        <v>4441</v>
      </c>
      <c r="E17" s="18">
        <f t="shared" ref="E17:H17" si="4">PERCENTILE(L5:L35, 0.75)</f>
        <v>3127.063095</v>
      </c>
      <c r="F17" s="18">
        <f t="shared" si="4"/>
        <v>3865</v>
      </c>
      <c r="G17" s="18">
        <f t="shared" si="4"/>
        <v>64.5</v>
      </c>
      <c r="H17" s="35">
        <f t="shared" si="4"/>
        <v>2116.5</v>
      </c>
      <c r="I17" s="1">
        <v>13</v>
      </c>
      <c r="J17" s="43">
        <v>1</v>
      </c>
      <c r="K17" s="34">
        <v>1710</v>
      </c>
      <c r="L17" s="18">
        <v>1846.0855100000001</v>
      </c>
      <c r="M17" s="18">
        <v>1798</v>
      </c>
      <c r="N17" s="18">
        <v>46</v>
      </c>
      <c r="O17" s="35">
        <v>1109</v>
      </c>
      <c r="W17" s="5"/>
      <c r="AC17"/>
      <c r="AD17" s="2"/>
    </row>
    <row r="18" spans="1:30" ht="12.75" x14ac:dyDescent="0.2">
      <c r="C18" s="22">
        <v>0.5</v>
      </c>
      <c r="D18" s="34">
        <f>PERCENTILE(K5:K35, 0.5)</f>
        <v>-279</v>
      </c>
      <c r="E18" s="18">
        <f t="shared" ref="E18:H18" si="5">PERCENTILE(L5:L35, 0.5)</f>
        <v>1087.8674000000001</v>
      </c>
      <c r="F18" s="18">
        <f t="shared" si="5"/>
        <v>1047</v>
      </c>
      <c r="G18" s="18">
        <f t="shared" si="5"/>
        <v>33</v>
      </c>
      <c r="H18" s="35">
        <f t="shared" si="5"/>
        <v>249</v>
      </c>
      <c r="I18" s="1">
        <v>14</v>
      </c>
      <c r="J18" s="43">
        <v>1</v>
      </c>
      <c r="K18" s="34">
        <v>1000</v>
      </c>
      <c r="L18" s="18">
        <v>1624.0625</v>
      </c>
      <c r="M18" s="18">
        <v>1505</v>
      </c>
      <c r="N18" s="18">
        <v>40</v>
      </c>
      <c r="O18" s="35">
        <v>798</v>
      </c>
      <c r="W18" s="5"/>
      <c r="AC18"/>
      <c r="AD18" s="2"/>
    </row>
    <row r="19" spans="1:30" ht="12.75" x14ac:dyDescent="0.2">
      <c r="C19" s="22">
        <v>0.25</v>
      </c>
      <c r="D19" s="34">
        <f>PERCENTILE(K5:K35, 0.25)</f>
        <v>-5681.5</v>
      </c>
      <c r="E19" s="18">
        <f t="shared" ref="E19:H19" si="6">PERCENTILE(L5:L35, 0.25)</f>
        <v>-437.54111499999999</v>
      </c>
      <c r="F19" s="18">
        <f t="shared" si="6"/>
        <v>-1008.5</v>
      </c>
      <c r="G19" s="18">
        <f t="shared" si="6"/>
        <v>-1019</v>
      </c>
      <c r="H19" s="35">
        <f t="shared" si="6"/>
        <v>-1864</v>
      </c>
      <c r="I19" s="1">
        <v>15</v>
      </c>
      <c r="J19" s="43">
        <v>1</v>
      </c>
      <c r="K19" s="34">
        <v>422</v>
      </c>
      <c r="L19" s="18">
        <v>1405.8046999999999</v>
      </c>
      <c r="M19" s="18">
        <v>1310</v>
      </c>
      <c r="N19" s="18">
        <v>38</v>
      </c>
      <c r="O19" s="35">
        <v>625</v>
      </c>
      <c r="P19" s="4"/>
      <c r="W19" s="5"/>
      <c r="AC19"/>
      <c r="AD19" s="2"/>
    </row>
    <row r="20" spans="1:30" ht="12.75" x14ac:dyDescent="0.2">
      <c r="C20" s="21">
        <v>0.05</v>
      </c>
      <c r="D20" s="34">
        <f>PERCENTILE(K5:K35, 0.05)</f>
        <v>-14629</v>
      </c>
      <c r="E20" s="18">
        <f t="shared" ref="E20:H20" si="7">PERCENTILE(L5:L35, 0.05)</f>
        <v>-2398.9660400000002</v>
      </c>
      <c r="F20" s="18">
        <f t="shared" si="7"/>
        <v>-3239.5</v>
      </c>
      <c r="G20" s="18">
        <f t="shared" si="7"/>
        <v>-7724</v>
      </c>
      <c r="H20" s="35">
        <f t="shared" si="7"/>
        <v>-4962</v>
      </c>
      <c r="I20" s="1">
        <v>16</v>
      </c>
      <c r="J20" s="43">
        <v>1</v>
      </c>
      <c r="K20" s="34">
        <v>-279</v>
      </c>
      <c r="L20" s="18">
        <v>1087.8674000000001</v>
      </c>
      <c r="M20" s="18">
        <v>1047</v>
      </c>
      <c r="N20" s="18">
        <v>33</v>
      </c>
      <c r="O20" s="35">
        <v>249</v>
      </c>
      <c r="P20" s="4"/>
      <c r="W20" s="5"/>
      <c r="AC20"/>
      <c r="AD20" s="2"/>
    </row>
    <row r="21" spans="1:30" ht="12.75" x14ac:dyDescent="0.2">
      <c r="C21" s="62" t="s">
        <v>3</v>
      </c>
      <c r="D21" s="34">
        <f>MIN(K5:K35)</f>
        <v>-35576</v>
      </c>
      <c r="E21" s="18">
        <f t="shared" ref="E21:H21" si="8">MIN(L5:L35)</f>
        <v>-9675.7088999999996</v>
      </c>
      <c r="F21" s="18">
        <f t="shared" si="8"/>
        <v>-5140</v>
      </c>
      <c r="G21" s="18">
        <f t="shared" si="8"/>
        <v>-11922</v>
      </c>
      <c r="H21" s="35">
        <f t="shared" si="8"/>
        <v>-10703</v>
      </c>
      <c r="I21" s="1">
        <v>17</v>
      </c>
      <c r="J21" s="43">
        <v>1</v>
      </c>
      <c r="K21" s="34">
        <v>-794</v>
      </c>
      <c r="L21" s="18">
        <v>948.28905999999995</v>
      </c>
      <c r="M21" s="18">
        <v>675</v>
      </c>
      <c r="N21" s="18">
        <v>29</v>
      </c>
      <c r="O21" s="35">
        <v>-200</v>
      </c>
      <c r="P21" s="4"/>
      <c r="W21" s="5"/>
      <c r="AC21"/>
      <c r="AD21" s="2"/>
    </row>
    <row r="22" spans="1:30" ht="12.75" x14ac:dyDescent="0.2">
      <c r="C22" s="61" t="s">
        <v>1</v>
      </c>
      <c r="D22" s="31">
        <f>AVERAGE(K5:K35)</f>
        <v>-1248.2258064516129</v>
      </c>
      <c r="E22" s="32">
        <f>AVERAGE(L5:L35)</f>
        <v>1039.4134251612909</v>
      </c>
      <c r="F22" s="32">
        <f>AVERAGE(M5:M35)</f>
        <v>1588.8064516129032</v>
      </c>
      <c r="G22" s="32">
        <f>AVERAGE(N5:N35)</f>
        <v>-1410.258064516129</v>
      </c>
      <c r="H22" s="33">
        <f>AVERAGE(O5:O35)</f>
        <v>17.06451612903226</v>
      </c>
      <c r="I22" s="1">
        <v>18</v>
      </c>
      <c r="J22" s="43">
        <v>1</v>
      </c>
      <c r="K22" s="34">
        <v>-1412</v>
      </c>
      <c r="L22" s="18">
        <v>784.07316000000003</v>
      </c>
      <c r="M22" s="18">
        <v>386</v>
      </c>
      <c r="N22" s="18">
        <v>19</v>
      </c>
      <c r="O22" s="35">
        <v>-372</v>
      </c>
      <c r="P22" s="4"/>
      <c r="W22" s="5"/>
      <c r="AC22"/>
      <c r="AD22" s="2"/>
    </row>
    <row r="23" spans="1:30" ht="12.75" x14ac:dyDescent="0.2">
      <c r="C23" s="24" t="s">
        <v>4</v>
      </c>
      <c r="D23" s="34">
        <f>STDEV(K5:K35)</f>
        <v>9645.3545561569954</v>
      </c>
      <c r="E23" s="18">
        <f>STDEV(L5:L35)</f>
        <v>3012.2060118716799</v>
      </c>
      <c r="F23" s="18">
        <f>STDEV(M5:M35)</f>
        <v>3706.0660222519409</v>
      </c>
      <c r="G23" s="18">
        <f>STDEV(N5:N35)</f>
        <v>2970.5117737267869</v>
      </c>
      <c r="H23" s="35">
        <f>STDEV(O5:O35)</f>
        <v>3596.1104908450175</v>
      </c>
      <c r="I23" s="1">
        <v>19</v>
      </c>
      <c r="J23" s="43">
        <v>1</v>
      </c>
      <c r="K23" s="34">
        <v>-2087</v>
      </c>
      <c r="L23" s="18">
        <v>674.75447999999994</v>
      </c>
      <c r="M23" s="18">
        <v>132</v>
      </c>
      <c r="N23" s="18">
        <v>3</v>
      </c>
      <c r="O23" s="35">
        <v>-722</v>
      </c>
      <c r="P23" s="4"/>
      <c r="Q23" s="45"/>
      <c r="R23" s="4"/>
      <c r="S23" s="4"/>
      <c r="T23" s="4"/>
      <c r="U23" s="4"/>
      <c r="W23" s="5"/>
      <c r="X23" s="15"/>
      <c r="Y23" s="15"/>
      <c r="Z23" s="15"/>
      <c r="AA23" s="16"/>
      <c r="AC23"/>
      <c r="AD23" s="2"/>
    </row>
    <row r="24" spans="1:30" ht="12.75" customHeight="1" x14ac:dyDescent="0.2">
      <c r="C24" s="25" t="s">
        <v>8</v>
      </c>
      <c r="D24" s="53">
        <f>COUNTIF(K$5:K$35,"&gt;=0")/COUNTA(K$5:K$35)</f>
        <v>0.4838709677419355</v>
      </c>
      <c r="E24" s="46">
        <f t="shared" ref="E24:H24" si="9">COUNTIF(L$5:L$35,"&gt;=0")/COUNTA(L$5:L$35)</f>
        <v>0.67741935483870963</v>
      </c>
      <c r="F24" s="46">
        <f t="shared" si="9"/>
        <v>0.64516129032258063</v>
      </c>
      <c r="G24" s="46">
        <f t="shared" si="9"/>
        <v>0.61290322580645162</v>
      </c>
      <c r="H24" s="47">
        <f t="shared" si="9"/>
        <v>0.5161290322580645</v>
      </c>
      <c r="I24" s="1">
        <v>20</v>
      </c>
      <c r="J24" s="43">
        <v>1</v>
      </c>
      <c r="K24" s="34">
        <v>-2620</v>
      </c>
      <c r="L24" s="18">
        <v>369.44727</v>
      </c>
      <c r="M24" s="18">
        <v>26</v>
      </c>
      <c r="N24" s="18">
        <v>-8</v>
      </c>
      <c r="O24" s="35">
        <v>-1251</v>
      </c>
      <c r="P24" s="4"/>
      <c r="Q24" s="64" t="s">
        <v>16</v>
      </c>
      <c r="R24" s="64"/>
      <c r="S24" s="64"/>
      <c r="T24" s="64"/>
      <c r="U24" s="64"/>
      <c r="V24" s="64"/>
      <c r="W24" s="64"/>
      <c r="X24" s="15"/>
      <c r="Y24" s="15"/>
      <c r="Z24" s="15"/>
      <c r="AA24" s="16"/>
      <c r="AC24"/>
      <c r="AD24" s="2"/>
    </row>
    <row r="25" spans="1:30" ht="12.75" customHeight="1" x14ac:dyDescent="0.2">
      <c r="C25" s="26" t="s">
        <v>9</v>
      </c>
      <c r="D25" s="54">
        <f>1-D24</f>
        <v>0.5161290322580645</v>
      </c>
      <c r="E25" s="48">
        <f>1-E24</f>
        <v>0.32258064516129037</v>
      </c>
      <c r="F25" s="48">
        <f>1-F24</f>
        <v>0.35483870967741937</v>
      </c>
      <c r="G25" s="48">
        <f>1-G24</f>
        <v>0.38709677419354838</v>
      </c>
      <c r="H25" s="49">
        <f>1-H24</f>
        <v>0.4838709677419355</v>
      </c>
      <c r="I25" s="1">
        <v>21</v>
      </c>
      <c r="J25" s="43">
        <v>1</v>
      </c>
      <c r="K25" s="34">
        <v>-3226</v>
      </c>
      <c r="L25" s="18">
        <v>15.92388</v>
      </c>
      <c r="M25" s="18">
        <v>-258</v>
      </c>
      <c r="N25" s="18">
        <v>-297</v>
      </c>
      <c r="O25" s="35">
        <v>-1340</v>
      </c>
      <c r="P25" s="4"/>
      <c r="Q25" s="64"/>
      <c r="R25" s="64"/>
      <c r="S25" s="64"/>
      <c r="T25" s="64"/>
      <c r="U25" s="64"/>
      <c r="V25" s="64"/>
      <c r="W25" s="64"/>
      <c r="X25" s="15"/>
      <c r="Y25" s="15"/>
      <c r="Z25" s="15"/>
      <c r="AA25" s="16"/>
      <c r="AC25"/>
      <c r="AD25" s="2"/>
    </row>
    <row r="26" spans="1:30" ht="12.75" x14ac:dyDescent="0.2">
      <c r="C26" s="55" t="s">
        <v>2</v>
      </c>
      <c r="D26" s="56">
        <f>MEDIAN(K5:K35)</f>
        <v>-279</v>
      </c>
      <c r="E26" s="56">
        <f>MEDIAN(L5:L35)</f>
        <v>1087.8674000000001</v>
      </c>
      <c r="F26" s="56">
        <f>MEDIAN(M5:M35)</f>
        <v>1047</v>
      </c>
      <c r="G26" s="56">
        <f>MEDIAN(N5:N35)</f>
        <v>33</v>
      </c>
      <c r="H26" s="56">
        <f>MEDIAN(O5:O35)</f>
        <v>249</v>
      </c>
      <c r="I26" s="1">
        <v>22</v>
      </c>
      <c r="J26" s="43">
        <v>1</v>
      </c>
      <c r="K26" s="34">
        <v>-4191</v>
      </c>
      <c r="L26" s="18">
        <v>-80.979020000000006</v>
      </c>
      <c r="M26" s="18">
        <v>-382</v>
      </c>
      <c r="N26" s="18">
        <v>-507</v>
      </c>
      <c r="O26" s="35">
        <v>-1501</v>
      </c>
      <c r="P26" s="4"/>
      <c r="Q26" s="4"/>
      <c r="R26" s="4"/>
      <c r="S26" s="4"/>
      <c r="T26" s="4"/>
      <c r="U26" s="4"/>
      <c r="V26" s="5"/>
      <c r="W26" s="5"/>
      <c r="X26" s="15"/>
      <c r="Y26" s="15"/>
      <c r="Z26" s="15"/>
      <c r="AA26" s="16"/>
      <c r="AC26"/>
      <c r="AD26" s="2"/>
    </row>
    <row r="27" spans="1:30" ht="12.75" x14ac:dyDescent="0.2">
      <c r="I27" s="1">
        <v>23</v>
      </c>
      <c r="J27" s="43">
        <v>1</v>
      </c>
      <c r="K27" s="34">
        <v>-5196</v>
      </c>
      <c r="L27" s="18">
        <v>-360.65627999999998</v>
      </c>
      <c r="M27" s="18">
        <v>-892</v>
      </c>
      <c r="N27" s="18">
        <v>-780</v>
      </c>
      <c r="O27" s="35">
        <v>-1795</v>
      </c>
      <c r="P27" s="4"/>
      <c r="Q27" s="4"/>
      <c r="R27" s="4"/>
      <c r="S27" s="4"/>
      <c r="T27" s="4"/>
      <c r="U27" s="4"/>
      <c r="V27" s="5"/>
      <c r="W27" s="5"/>
      <c r="X27" s="15"/>
      <c r="Y27" s="15"/>
      <c r="Z27" s="15"/>
      <c r="AA27" s="16"/>
      <c r="AC27"/>
      <c r="AD27" s="2"/>
    </row>
    <row r="28" spans="1:30" ht="12.75" x14ac:dyDescent="0.2">
      <c r="C28" s="9"/>
      <c r="D28" s="9"/>
      <c r="E28" s="9"/>
      <c r="F28" s="9"/>
      <c r="G28" s="9"/>
      <c r="H28" s="9"/>
      <c r="I28" s="1">
        <v>24</v>
      </c>
      <c r="J28" s="43">
        <v>1</v>
      </c>
      <c r="K28" s="34">
        <v>-6167</v>
      </c>
      <c r="L28" s="18">
        <v>-514.42594999999994</v>
      </c>
      <c r="M28" s="18">
        <v>-1125</v>
      </c>
      <c r="N28" s="18">
        <v>-1258</v>
      </c>
      <c r="O28" s="35">
        <v>-1933</v>
      </c>
      <c r="P28" s="4"/>
      <c r="X28" s="15"/>
      <c r="Y28" s="15"/>
      <c r="Z28" s="15"/>
      <c r="AA28" s="16"/>
      <c r="AC28"/>
      <c r="AD28" s="2"/>
    </row>
    <row r="29" spans="1:30" ht="12.75" x14ac:dyDescent="0.2">
      <c r="I29" s="1">
        <v>25</v>
      </c>
      <c r="J29" s="43">
        <v>1</v>
      </c>
      <c r="K29" s="34">
        <v>-7145</v>
      </c>
      <c r="L29" s="18">
        <v>-926.97011999999995</v>
      </c>
      <c r="M29" s="18">
        <v>-1234</v>
      </c>
      <c r="N29" s="18">
        <v>-2133</v>
      </c>
      <c r="O29" s="35">
        <v>-2393</v>
      </c>
      <c r="P29" s="4"/>
      <c r="Q29" s="4"/>
      <c r="R29" s="4"/>
      <c r="S29" s="4"/>
      <c r="T29" s="4"/>
      <c r="U29" s="4"/>
      <c r="V29" s="5"/>
      <c r="W29" s="5"/>
      <c r="X29" s="15"/>
      <c r="Y29" s="15"/>
      <c r="Z29" s="15"/>
      <c r="AA29" s="16"/>
      <c r="AC29"/>
      <c r="AD29" s="2"/>
    </row>
    <row r="30" spans="1:30" ht="12.75" x14ac:dyDescent="0.2">
      <c r="A30" s="41"/>
      <c r="B30" s="41"/>
      <c r="I30" s="1">
        <v>26</v>
      </c>
      <c r="J30" s="43">
        <v>1</v>
      </c>
      <c r="K30" s="34">
        <v>-7836</v>
      </c>
      <c r="L30" s="18">
        <v>-1324.08782</v>
      </c>
      <c r="M30" s="18">
        <v>-1563</v>
      </c>
      <c r="N30" s="18">
        <v>-3175</v>
      </c>
      <c r="O30" s="35">
        <v>-2813</v>
      </c>
      <c r="P30" s="4"/>
      <c r="Q30" s="4"/>
      <c r="R30" s="4"/>
      <c r="S30" s="4"/>
      <c r="T30" s="4"/>
      <c r="U30" s="4"/>
      <c r="V30" s="5"/>
      <c r="W30" s="5"/>
      <c r="X30" s="15"/>
      <c r="Y30" s="15"/>
      <c r="Z30" s="15"/>
      <c r="AA30" s="16"/>
      <c r="AC30"/>
      <c r="AD30" s="2"/>
    </row>
    <row r="31" spans="1:30" ht="12.75" x14ac:dyDescent="0.2">
      <c r="A31" s="41"/>
      <c r="B31" s="41"/>
      <c r="I31" s="1">
        <v>27</v>
      </c>
      <c r="J31" s="43">
        <v>1</v>
      </c>
      <c r="K31" s="34">
        <v>-8646</v>
      </c>
      <c r="L31" s="18">
        <v>-1465.5943199999999</v>
      </c>
      <c r="M31" s="18">
        <v>-2114</v>
      </c>
      <c r="N31" s="18">
        <v>-4247</v>
      </c>
      <c r="O31" s="35">
        <v>-3272</v>
      </c>
      <c r="P31" s="4"/>
      <c r="Q31" s="4"/>
      <c r="R31" s="4"/>
      <c r="S31" s="4"/>
      <c r="T31" s="4"/>
      <c r="U31" s="4"/>
      <c r="V31" s="5"/>
      <c r="W31" s="5"/>
      <c r="X31" s="15"/>
      <c r="Y31" s="15"/>
      <c r="Z31" s="15"/>
      <c r="AA31" s="16"/>
      <c r="AC31"/>
      <c r="AD31" s="2"/>
    </row>
    <row r="32" spans="1:30" ht="12.75" x14ac:dyDescent="0.2">
      <c r="A32" s="41"/>
      <c r="B32" s="41"/>
      <c r="I32" s="1">
        <v>28</v>
      </c>
      <c r="J32" s="43">
        <v>1</v>
      </c>
      <c r="K32" s="34">
        <v>-9581</v>
      </c>
      <c r="L32" s="18">
        <v>-1771.0257999999999</v>
      </c>
      <c r="M32" s="18">
        <v>-2374</v>
      </c>
      <c r="N32" s="18">
        <v>-5330</v>
      </c>
      <c r="O32" s="35">
        <v>-3620</v>
      </c>
      <c r="P32" s="4"/>
      <c r="Q32" s="4"/>
      <c r="R32" s="4"/>
      <c r="S32" s="4"/>
      <c r="T32" s="4"/>
      <c r="U32" s="4"/>
      <c r="V32" s="5"/>
      <c r="W32" s="5"/>
      <c r="X32" s="15"/>
      <c r="Y32" s="15"/>
      <c r="Z32" s="15"/>
      <c r="AA32" s="16"/>
      <c r="AC32"/>
      <c r="AD32" s="2"/>
    </row>
    <row r="33" spans="1:30" ht="12.75" x14ac:dyDescent="0.2">
      <c r="A33" s="41"/>
      <c r="B33" s="41"/>
      <c r="I33" s="1">
        <v>29</v>
      </c>
      <c r="J33" s="43">
        <v>1</v>
      </c>
      <c r="K33" s="34">
        <v>-11936</v>
      </c>
      <c r="L33" s="18">
        <v>-2207.5377100000001</v>
      </c>
      <c r="M33" s="18">
        <v>-2944</v>
      </c>
      <c r="N33" s="18">
        <v>-6979</v>
      </c>
      <c r="O33" s="35">
        <v>-4595</v>
      </c>
      <c r="P33" s="4"/>
      <c r="Q33" s="4"/>
      <c r="R33" s="4"/>
      <c r="S33" s="4"/>
      <c r="T33" s="4"/>
      <c r="U33" s="4"/>
      <c r="V33" s="5"/>
      <c r="W33" s="5"/>
      <c r="X33" s="15"/>
      <c r="Y33" s="15"/>
      <c r="Z33" s="15"/>
      <c r="AA33" s="16"/>
      <c r="AC33"/>
      <c r="AD33" s="2"/>
    </row>
    <row r="34" spans="1:30" ht="12.75" x14ac:dyDescent="0.2">
      <c r="A34" s="41"/>
      <c r="B34" s="41"/>
      <c r="I34" s="1">
        <v>30</v>
      </c>
      <c r="J34" s="43">
        <v>1</v>
      </c>
      <c r="K34" s="34">
        <v>-17322</v>
      </c>
      <c r="L34" s="18">
        <v>-2590.39437</v>
      </c>
      <c r="M34" s="18">
        <v>-3535</v>
      </c>
      <c r="N34" s="18">
        <v>-8469</v>
      </c>
      <c r="O34" s="35">
        <v>-5329</v>
      </c>
      <c r="P34" s="4"/>
      <c r="Q34" s="4"/>
      <c r="R34" s="4"/>
      <c r="S34" s="4"/>
      <c r="T34" s="4"/>
      <c r="U34" s="4"/>
      <c r="V34" s="5"/>
      <c r="W34" s="5"/>
      <c r="X34" s="15"/>
      <c r="Y34" s="15"/>
      <c r="Z34" s="15"/>
      <c r="AA34" s="16"/>
      <c r="AC34"/>
      <c r="AD34" s="2"/>
    </row>
    <row r="35" spans="1:30" ht="12.75" x14ac:dyDescent="0.2">
      <c r="A35" s="41"/>
      <c r="B35" s="41"/>
      <c r="I35" s="1">
        <v>31</v>
      </c>
      <c r="J35" s="44">
        <v>1</v>
      </c>
      <c r="K35" s="36">
        <v>-35576</v>
      </c>
      <c r="L35" s="23">
        <v>-9675.7088999999996</v>
      </c>
      <c r="M35" s="23">
        <v>-5140</v>
      </c>
      <c r="N35" s="23">
        <v>-11922</v>
      </c>
      <c r="O35" s="37">
        <v>-10703</v>
      </c>
      <c r="P35" s="4"/>
      <c r="Q35" s="4"/>
      <c r="R35" s="4"/>
      <c r="S35" s="4"/>
      <c r="T35" s="4"/>
      <c r="U35" s="4"/>
      <c r="V35" s="5"/>
      <c r="W35" s="5"/>
      <c r="X35" s="15"/>
      <c r="Y35" s="15"/>
      <c r="Z35" s="15"/>
      <c r="AA35" s="16"/>
      <c r="AC35"/>
      <c r="AD35" s="2"/>
    </row>
    <row r="36" spans="1:30" ht="12.75" x14ac:dyDescent="0.2">
      <c r="A36" s="41"/>
      <c r="B36" s="41"/>
      <c r="I36" s="7"/>
      <c r="P36" s="7"/>
      <c r="Q36" s="7"/>
      <c r="R36" s="7"/>
      <c r="S36" s="7"/>
      <c r="T36" s="7"/>
      <c r="U36" s="7"/>
      <c r="V36" s="5"/>
      <c r="W36" s="5"/>
      <c r="X36" s="15"/>
      <c r="Y36" s="15"/>
      <c r="Z36" s="15"/>
      <c r="AA36" s="16"/>
      <c r="AC36"/>
      <c r="AD36" s="2"/>
    </row>
    <row r="37" spans="1:30" ht="12.75" x14ac:dyDescent="0.2">
      <c r="A37" s="41"/>
      <c r="B37" s="41"/>
      <c r="I37" s="7"/>
      <c r="P37" s="7"/>
      <c r="Q37" s="7"/>
      <c r="R37" s="7"/>
      <c r="S37" s="7"/>
      <c r="T37" s="7"/>
      <c r="U37" s="7"/>
      <c r="V37" s="5"/>
      <c r="W37" s="5"/>
      <c r="X37" s="15"/>
      <c r="Y37" s="15"/>
      <c r="Z37" s="15"/>
      <c r="AA37" s="16"/>
      <c r="AC37"/>
      <c r="AD37" s="2"/>
    </row>
    <row r="38" spans="1:30" ht="12.75" x14ac:dyDescent="0.2">
      <c r="A38" s="41"/>
      <c r="B38" s="41"/>
      <c r="I38" s="5"/>
      <c r="P38" s="5"/>
      <c r="Q38" s="5"/>
      <c r="R38" s="5"/>
      <c r="S38" s="5"/>
      <c r="T38" s="5"/>
      <c r="U38" s="5"/>
      <c r="V38" s="5"/>
      <c r="W38" s="5"/>
      <c r="X38" s="15"/>
      <c r="Y38" s="15"/>
      <c r="Z38" s="15"/>
      <c r="AA38" s="16"/>
      <c r="AC38"/>
      <c r="AD38" s="2"/>
    </row>
    <row r="39" spans="1:30" ht="12.75" x14ac:dyDescent="0.2">
      <c r="A39" s="41"/>
      <c r="B39" s="41"/>
      <c r="I39" s="10"/>
      <c r="P39" s="10"/>
      <c r="Q39" s="10"/>
      <c r="R39" s="10"/>
      <c r="S39" s="10"/>
      <c r="T39" s="10"/>
      <c r="U39" s="10"/>
      <c r="V39" s="5"/>
      <c r="W39" s="5"/>
      <c r="X39" s="15"/>
      <c r="Y39" s="15"/>
      <c r="Z39" s="15"/>
      <c r="AA39" s="16"/>
      <c r="AC39"/>
      <c r="AD39" s="2"/>
    </row>
    <row r="40" spans="1:30" ht="12.75" x14ac:dyDescent="0.2">
      <c r="A40" s="41"/>
      <c r="B40" s="41"/>
      <c r="I40" s="11"/>
      <c r="P40" s="11"/>
      <c r="Q40" s="11"/>
      <c r="R40" s="11"/>
      <c r="S40" s="11"/>
      <c r="T40" s="11"/>
      <c r="U40" s="11"/>
      <c r="V40" s="5"/>
      <c r="W40" s="5"/>
      <c r="X40" s="15"/>
      <c r="Y40" s="15"/>
      <c r="Z40" s="15"/>
      <c r="AA40" s="16"/>
      <c r="AC40"/>
      <c r="AD40" s="2"/>
    </row>
    <row r="41" spans="1:30" ht="12.75" x14ac:dyDescent="0.2">
      <c r="A41" s="41"/>
      <c r="B41" s="41"/>
      <c r="I41" s="11"/>
      <c r="P41" s="11"/>
      <c r="Q41" s="11"/>
      <c r="R41" s="11"/>
      <c r="S41" s="11"/>
      <c r="T41" s="11"/>
      <c r="U41" s="11"/>
      <c r="V41" s="5"/>
      <c r="W41" s="5"/>
      <c r="X41" s="15"/>
      <c r="Y41" s="15"/>
      <c r="Z41" s="15"/>
      <c r="AA41" s="16"/>
      <c r="AC41"/>
      <c r="AD41" s="2"/>
    </row>
    <row r="42" spans="1:30" ht="12.75" x14ac:dyDescent="0.2">
      <c r="A42" s="41"/>
      <c r="B42" s="41"/>
      <c r="I42" s="11"/>
      <c r="P42" s="11"/>
      <c r="Q42" s="11"/>
      <c r="R42" s="11"/>
      <c r="S42" s="11"/>
      <c r="T42" s="11"/>
      <c r="U42" s="11"/>
      <c r="V42" s="5"/>
      <c r="W42" s="5"/>
      <c r="X42" s="15"/>
      <c r="Y42" s="15"/>
      <c r="Z42" s="15"/>
      <c r="AA42" s="16"/>
      <c r="AC42"/>
      <c r="AD42" s="2"/>
    </row>
    <row r="43" spans="1:30" ht="12.75" x14ac:dyDescent="0.2">
      <c r="I43" s="11"/>
      <c r="P43" s="11"/>
      <c r="Q43" s="11"/>
      <c r="R43" s="11"/>
      <c r="S43" s="11"/>
      <c r="T43" s="11"/>
      <c r="U43" s="11"/>
      <c r="V43" s="5"/>
      <c r="W43" s="5"/>
      <c r="X43" s="15"/>
      <c r="Y43" s="15"/>
      <c r="Z43" s="15"/>
      <c r="AA43" s="16"/>
      <c r="AC43"/>
      <c r="AD43" s="2"/>
    </row>
    <row r="44" spans="1:30" ht="12.75" x14ac:dyDescent="0.2">
      <c r="I44" s="11"/>
      <c r="P44" s="11"/>
      <c r="Q44" s="11"/>
      <c r="R44" s="11"/>
      <c r="S44" s="11"/>
      <c r="T44" s="11"/>
      <c r="U44" s="11"/>
      <c r="V44" s="5"/>
      <c r="W44" s="5"/>
      <c r="X44" s="15"/>
      <c r="Y44" s="15"/>
      <c r="Z44" s="15"/>
      <c r="AA44" s="16"/>
      <c r="AC44"/>
      <c r="AD44" s="2"/>
    </row>
    <row r="45" spans="1:30" ht="12.75" x14ac:dyDescent="0.2">
      <c r="I45" s="11"/>
      <c r="P45" s="11"/>
      <c r="Q45" s="11"/>
      <c r="R45" s="11"/>
      <c r="S45" s="11"/>
      <c r="T45" s="11"/>
      <c r="U45" s="11"/>
      <c r="V45" s="5"/>
      <c r="W45" s="5"/>
      <c r="X45" s="15"/>
      <c r="Y45" s="15"/>
      <c r="Z45" s="15"/>
      <c r="AA45" s="16"/>
      <c r="AC45"/>
      <c r="AD45" s="2"/>
    </row>
    <row r="46" spans="1:30" ht="12.75" x14ac:dyDescent="0.2">
      <c r="I46" s="11"/>
      <c r="P46" s="11"/>
      <c r="Q46" s="11"/>
      <c r="R46" s="11"/>
      <c r="S46" s="11"/>
      <c r="T46" s="11"/>
      <c r="U46" s="11"/>
      <c r="V46" s="5"/>
      <c r="W46" s="5"/>
      <c r="X46" s="15"/>
      <c r="Y46" s="15"/>
      <c r="Z46" s="15"/>
      <c r="AA46" s="16"/>
      <c r="AC46"/>
      <c r="AD46" s="2"/>
    </row>
    <row r="47" spans="1:30" ht="12.75" x14ac:dyDescent="0.2">
      <c r="I47" s="11"/>
      <c r="P47" s="11"/>
      <c r="Q47" s="11"/>
      <c r="R47" s="11"/>
      <c r="S47" s="11"/>
      <c r="T47" s="11"/>
      <c r="U47" s="11"/>
      <c r="V47" s="5"/>
      <c r="W47" s="5"/>
      <c r="X47" s="15"/>
      <c r="Y47" s="15"/>
      <c r="Z47" s="15"/>
      <c r="AA47" s="16"/>
      <c r="AC47"/>
      <c r="AD47" s="2"/>
    </row>
    <row r="48" spans="1:30" ht="12.75" x14ac:dyDescent="0.2">
      <c r="I48" s="11"/>
      <c r="P48" s="11"/>
      <c r="Q48" s="11"/>
      <c r="R48" s="11"/>
      <c r="S48" s="11"/>
      <c r="T48" s="11"/>
      <c r="U48" s="11"/>
      <c r="V48" s="5"/>
      <c r="W48" s="5"/>
      <c r="X48" s="15"/>
      <c r="Y48" s="15"/>
      <c r="Z48" s="15"/>
      <c r="AA48" s="16"/>
      <c r="AC48"/>
      <c r="AD48" s="2"/>
    </row>
    <row r="49" spans="9:30" ht="12.75" x14ac:dyDescent="0.2">
      <c r="I49" s="11"/>
      <c r="P49" s="11"/>
      <c r="Q49" s="11"/>
      <c r="R49" s="11"/>
      <c r="S49" s="11"/>
      <c r="T49" s="11"/>
      <c r="U49" s="11"/>
      <c r="V49" s="5"/>
      <c r="W49" s="5"/>
      <c r="X49" s="15"/>
      <c r="Y49" s="15"/>
      <c r="Z49" s="15"/>
      <c r="AA49" s="16"/>
      <c r="AC49"/>
      <c r="AD49" s="2"/>
    </row>
    <row r="50" spans="9:30" ht="12.75" x14ac:dyDescent="0.2">
      <c r="I50" s="11"/>
      <c r="P50" s="11"/>
      <c r="Q50" s="11"/>
      <c r="R50" s="11"/>
      <c r="S50" s="11"/>
      <c r="T50" s="11"/>
      <c r="U50" s="11"/>
      <c r="V50" s="5"/>
      <c r="W50" s="5"/>
      <c r="X50" s="15"/>
      <c r="Y50" s="15"/>
      <c r="Z50" s="15"/>
      <c r="AA50" s="16"/>
      <c r="AC50"/>
      <c r="AD50" s="2"/>
    </row>
    <row r="51" spans="9:30" ht="12.75" x14ac:dyDescent="0.2">
      <c r="I51" s="11"/>
      <c r="P51" s="11"/>
      <c r="Q51" s="11"/>
      <c r="R51" s="11"/>
      <c r="S51" s="11"/>
      <c r="T51" s="11"/>
      <c r="U51" s="11"/>
      <c r="V51" s="5"/>
      <c r="W51" s="5"/>
      <c r="X51" s="15"/>
      <c r="Y51" s="15"/>
      <c r="Z51" s="15"/>
      <c r="AA51" s="16"/>
      <c r="AC51"/>
      <c r="AD51" s="2"/>
    </row>
    <row r="52" spans="9:30" ht="12.75" x14ac:dyDescent="0.2">
      <c r="I52" s="12"/>
      <c r="P52" s="12"/>
      <c r="Q52" s="11"/>
      <c r="R52" s="11"/>
      <c r="S52" s="11"/>
      <c r="T52" s="11"/>
      <c r="U52" s="11"/>
      <c r="V52" s="5"/>
      <c r="W52" s="5"/>
      <c r="X52" s="15"/>
      <c r="Y52" s="15"/>
      <c r="Z52" s="15"/>
      <c r="AA52" s="16"/>
      <c r="AC52"/>
      <c r="AD52" s="2"/>
    </row>
    <row r="53" spans="9:30" ht="12.75" x14ac:dyDescent="0.2">
      <c r="I53" s="12"/>
      <c r="P53" s="12"/>
      <c r="Q53" s="11"/>
      <c r="R53" s="11"/>
      <c r="S53" s="11"/>
      <c r="T53" s="11"/>
      <c r="U53" s="11"/>
      <c r="V53" s="5"/>
      <c r="W53" s="5"/>
      <c r="X53" s="15"/>
      <c r="Y53" s="15"/>
      <c r="Z53" s="15"/>
      <c r="AA53" s="16"/>
      <c r="AC53"/>
      <c r="AD53" s="2"/>
    </row>
    <row r="54" spans="9:30" ht="12.75" x14ac:dyDescent="0.2">
      <c r="I54" s="12"/>
      <c r="P54" s="12"/>
      <c r="Q54" s="12"/>
      <c r="R54" s="12"/>
      <c r="S54" s="12"/>
      <c r="T54" s="12"/>
      <c r="U54" s="12"/>
      <c r="V54" s="5"/>
      <c r="W54" s="5"/>
      <c r="X54" s="15"/>
      <c r="Y54" s="15"/>
      <c r="Z54" s="15"/>
      <c r="AA54" s="16"/>
      <c r="AC54"/>
      <c r="AD54" s="2"/>
    </row>
    <row r="55" spans="9:30" ht="12.75" x14ac:dyDescent="0.2">
      <c r="I55" s="12"/>
      <c r="P55" s="12"/>
      <c r="Q55" s="12"/>
      <c r="R55" s="12"/>
      <c r="S55" s="12"/>
      <c r="T55" s="12"/>
      <c r="U55" s="12"/>
      <c r="V55" s="5"/>
      <c r="W55" s="5"/>
      <c r="X55" s="15"/>
      <c r="Y55" s="15"/>
      <c r="Z55" s="15"/>
      <c r="AA55" s="16"/>
      <c r="AC55"/>
      <c r="AD55" s="2"/>
    </row>
    <row r="56" spans="9:30" ht="12.75" x14ac:dyDescent="0.2">
      <c r="I56" s="11"/>
      <c r="P56" s="11"/>
      <c r="Q56" s="11"/>
      <c r="R56" s="11"/>
      <c r="S56" s="11"/>
      <c r="T56" s="11"/>
      <c r="U56" s="11"/>
      <c r="V56" s="5"/>
      <c r="W56" s="5"/>
      <c r="X56" s="15"/>
      <c r="Y56" s="15"/>
      <c r="Z56" s="15"/>
      <c r="AA56" s="16"/>
      <c r="AC56"/>
      <c r="AD56" s="2"/>
    </row>
    <row r="57" spans="9:30" ht="12.75" x14ac:dyDescent="0.2">
      <c r="I57" s="11"/>
      <c r="P57" s="11"/>
      <c r="Q57" s="11"/>
      <c r="R57" s="11"/>
      <c r="S57" s="11"/>
      <c r="T57" s="11"/>
      <c r="U57" s="11"/>
      <c r="V57" s="5"/>
      <c r="W57" s="5"/>
      <c r="X57" s="15"/>
      <c r="Y57" s="15"/>
      <c r="Z57" s="15"/>
      <c r="AA57" s="16"/>
      <c r="AC57"/>
      <c r="AD57" s="2"/>
    </row>
    <row r="58" spans="9:30" ht="12.75" x14ac:dyDescent="0.2">
      <c r="I58" s="11"/>
      <c r="P58" s="11"/>
      <c r="Q58" s="11"/>
      <c r="R58" s="11"/>
      <c r="S58" s="11"/>
      <c r="T58" s="11"/>
      <c r="U58" s="11"/>
      <c r="V58" s="5"/>
      <c r="W58" s="5"/>
      <c r="X58" s="15"/>
      <c r="Y58" s="15"/>
      <c r="Z58" s="15"/>
      <c r="AA58" s="16"/>
      <c r="AC58"/>
      <c r="AD58" s="2"/>
    </row>
    <row r="59" spans="9:30" ht="12.75" x14ac:dyDescent="0.2">
      <c r="I59" s="13"/>
      <c r="P59" s="13"/>
      <c r="Q59" s="13"/>
      <c r="R59" s="13"/>
      <c r="S59" s="13"/>
      <c r="T59" s="13"/>
      <c r="U59" s="13"/>
      <c r="V59" s="5"/>
      <c r="W59" s="5"/>
      <c r="X59" s="15"/>
      <c r="Y59" s="15"/>
      <c r="Z59" s="15"/>
      <c r="AA59" s="16"/>
      <c r="AC59"/>
      <c r="AD59" s="2"/>
    </row>
    <row r="60" spans="9:30" ht="12.75" x14ac:dyDescent="0.2">
      <c r="V60" s="5"/>
      <c r="W60" s="5"/>
      <c r="X60" s="15"/>
      <c r="Y60" s="15"/>
      <c r="Z60" s="15"/>
      <c r="AA60" s="16"/>
      <c r="AC60"/>
      <c r="AD60" s="2"/>
    </row>
    <row r="61" spans="9:30" ht="12.75" x14ac:dyDescent="0.2">
      <c r="V61" s="5"/>
      <c r="W61" s="5"/>
      <c r="X61" s="15"/>
      <c r="Y61" s="15"/>
      <c r="Z61" s="15"/>
      <c r="AA61" s="16"/>
      <c r="AC61"/>
      <c r="AD61" s="2"/>
    </row>
    <row r="62" spans="9:30" ht="12.75" x14ac:dyDescent="0.2">
      <c r="V62" s="5"/>
      <c r="W62" s="5"/>
      <c r="X62" s="15"/>
      <c r="Y62" s="15"/>
      <c r="Z62" s="15"/>
      <c r="AA62" s="16"/>
      <c r="AC62"/>
      <c r="AD62" s="2"/>
    </row>
    <row r="63" spans="9:30" ht="12.75" x14ac:dyDescent="0.2">
      <c r="V63" s="5"/>
      <c r="W63" s="5"/>
      <c r="X63" s="15"/>
      <c r="Y63" s="15"/>
      <c r="Z63" s="15"/>
      <c r="AA63" s="16"/>
      <c r="AC63"/>
      <c r="AD63" s="2"/>
    </row>
    <row r="64" spans="9:30" ht="12.75" x14ac:dyDescent="0.2">
      <c r="V64" s="5"/>
      <c r="W64" s="5"/>
      <c r="X64" s="15"/>
      <c r="Y64" s="15"/>
      <c r="Z64" s="15"/>
      <c r="AA64" s="16"/>
      <c r="AC64"/>
      <c r="AD64" s="2"/>
    </row>
    <row r="65" spans="22:30" ht="12.75" x14ac:dyDescent="0.2">
      <c r="V65" s="5"/>
      <c r="W65" s="5"/>
      <c r="X65" s="15"/>
      <c r="Y65" s="15"/>
      <c r="Z65" s="15"/>
      <c r="AA65" s="16"/>
      <c r="AC65"/>
      <c r="AD65" s="2"/>
    </row>
    <row r="66" spans="22:30" ht="12.75" x14ac:dyDescent="0.2">
      <c r="V66" s="5"/>
      <c r="W66" s="5"/>
      <c r="X66" s="15"/>
      <c r="Y66" s="15"/>
      <c r="Z66" s="15"/>
      <c r="AA66" s="16"/>
      <c r="AC66"/>
      <c r="AD66" s="2"/>
    </row>
    <row r="67" spans="22:30" ht="12.75" x14ac:dyDescent="0.2">
      <c r="V67" s="5"/>
      <c r="W67" s="5"/>
      <c r="X67" s="15"/>
      <c r="Y67" s="15"/>
      <c r="Z67" s="15"/>
      <c r="AA67" s="16"/>
      <c r="AC67"/>
      <c r="AD67" s="2"/>
    </row>
    <row r="68" spans="22:30" ht="12.75" x14ac:dyDescent="0.2">
      <c r="V68" s="5"/>
      <c r="W68" s="5"/>
      <c r="X68" s="15"/>
      <c r="Y68" s="15"/>
      <c r="Z68" s="15"/>
      <c r="AA68" s="16"/>
      <c r="AC68"/>
      <c r="AD68" s="2"/>
    </row>
    <row r="69" spans="22:30" ht="12.75" x14ac:dyDescent="0.2">
      <c r="V69" s="5"/>
      <c r="W69" s="5"/>
      <c r="X69" s="15"/>
      <c r="Y69" s="15"/>
      <c r="Z69" s="15"/>
      <c r="AA69" s="16"/>
      <c r="AC69"/>
      <c r="AD69" s="2"/>
    </row>
    <row r="70" spans="22:30" ht="12.75" x14ac:dyDescent="0.2">
      <c r="V70" s="5"/>
      <c r="W70" s="5"/>
      <c r="X70" s="15"/>
      <c r="Y70" s="15"/>
      <c r="Z70" s="15"/>
      <c r="AA70" s="16"/>
      <c r="AC70"/>
      <c r="AD70" s="2"/>
    </row>
    <row r="71" spans="22:30" ht="12.75" x14ac:dyDescent="0.2">
      <c r="V71" s="5"/>
      <c r="W71" s="5"/>
      <c r="X71" s="15"/>
      <c r="Y71" s="15"/>
      <c r="Z71" s="15"/>
      <c r="AA71" s="16"/>
      <c r="AC71"/>
      <c r="AD71" s="2"/>
    </row>
    <row r="72" spans="22:30" ht="12.75" x14ac:dyDescent="0.2">
      <c r="V72" s="5"/>
      <c r="W72" s="5"/>
      <c r="X72" s="15"/>
      <c r="Y72" s="15"/>
      <c r="Z72" s="15"/>
      <c r="AA72" s="16"/>
      <c r="AC72"/>
      <c r="AD72" s="2"/>
    </row>
    <row r="73" spans="22:30" ht="12.75" x14ac:dyDescent="0.2">
      <c r="V73" s="5"/>
      <c r="W73" s="5"/>
      <c r="X73" s="15"/>
      <c r="Y73" s="15"/>
      <c r="Z73" s="15"/>
      <c r="AA73" s="16"/>
      <c r="AC73"/>
      <c r="AD73" s="2"/>
    </row>
    <row r="74" spans="22:30" ht="12.75" x14ac:dyDescent="0.2">
      <c r="V74" s="5"/>
      <c r="W74" s="5"/>
      <c r="X74" s="15"/>
      <c r="Y74" s="15"/>
      <c r="Z74" s="15"/>
      <c r="AA74" s="16"/>
      <c r="AC74"/>
      <c r="AD74" s="2"/>
    </row>
    <row r="75" spans="22:30" ht="12.75" x14ac:dyDescent="0.2">
      <c r="V75" s="5"/>
      <c r="W75" s="5"/>
      <c r="X75" s="15"/>
      <c r="Y75" s="15"/>
      <c r="Z75" s="15"/>
      <c r="AA75" s="16"/>
      <c r="AC75"/>
      <c r="AD75" s="2"/>
    </row>
    <row r="76" spans="22:30" ht="12.75" x14ac:dyDescent="0.2">
      <c r="V76" s="5"/>
      <c r="W76" s="5"/>
      <c r="X76" s="15"/>
      <c r="Y76" s="15"/>
      <c r="Z76" s="15"/>
      <c r="AA76" s="16"/>
      <c r="AC76"/>
      <c r="AD76" s="2"/>
    </row>
    <row r="77" spans="22:30" ht="12.75" x14ac:dyDescent="0.2">
      <c r="V77" s="5"/>
      <c r="W77" s="5"/>
      <c r="X77" s="15"/>
      <c r="Y77" s="15"/>
      <c r="Z77" s="15"/>
      <c r="AA77" s="16"/>
      <c r="AC77"/>
      <c r="AD77" s="2"/>
    </row>
    <row r="78" spans="22:30" ht="12.75" x14ac:dyDescent="0.2">
      <c r="V78" s="5"/>
      <c r="W78" s="5"/>
      <c r="X78" s="15"/>
      <c r="Y78" s="15"/>
      <c r="Z78" s="15"/>
      <c r="AA78" s="16"/>
      <c r="AC78"/>
      <c r="AD78" s="2"/>
    </row>
    <row r="79" spans="22:30" ht="12.75" x14ac:dyDescent="0.2">
      <c r="V79" s="5"/>
      <c r="W79" s="5"/>
      <c r="X79" s="15"/>
      <c r="Y79" s="15"/>
      <c r="Z79" s="15"/>
      <c r="AA79" s="16"/>
      <c r="AC79"/>
      <c r="AD79" s="2"/>
    </row>
    <row r="80" spans="22:30" ht="12.75" x14ac:dyDescent="0.2">
      <c r="V80" s="5"/>
      <c r="W80" s="5"/>
      <c r="X80" s="15"/>
      <c r="Y80" s="15"/>
      <c r="Z80" s="15"/>
      <c r="AA80" s="16"/>
      <c r="AC80"/>
      <c r="AD80" s="2"/>
    </row>
    <row r="81" spans="9:30" ht="12.75" x14ac:dyDescent="0.2">
      <c r="V81" s="5"/>
      <c r="W81" s="5"/>
      <c r="X81" s="15"/>
      <c r="Y81" s="15"/>
      <c r="Z81" s="15"/>
      <c r="AA81" s="16"/>
      <c r="AC81"/>
      <c r="AD81" s="2"/>
    </row>
    <row r="82" spans="9:30" ht="12.75" x14ac:dyDescent="0.2">
      <c r="V82" s="5"/>
      <c r="W82" s="5"/>
      <c r="X82" s="15"/>
      <c r="Y82" s="15"/>
      <c r="Z82" s="15"/>
      <c r="AA82" s="16"/>
      <c r="AC82"/>
      <c r="AD82" s="2"/>
    </row>
    <row r="83" spans="9:30" ht="12.75" x14ac:dyDescent="0.2">
      <c r="V83" s="5"/>
      <c r="W83" s="5"/>
      <c r="X83" s="15"/>
      <c r="Y83" s="15"/>
      <c r="Z83" s="15"/>
      <c r="AA83" s="16"/>
      <c r="AC83"/>
      <c r="AD83" s="2"/>
    </row>
    <row r="84" spans="9:30" ht="12.75" x14ac:dyDescent="0.2">
      <c r="V84" s="5"/>
      <c r="W84" s="5"/>
      <c r="X84" s="15"/>
      <c r="Y84" s="15"/>
      <c r="Z84" s="15"/>
      <c r="AA84" s="16"/>
      <c r="AC84"/>
      <c r="AD84" s="2"/>
    </row>
    <row r="85" spans="9:30" ht="12.75" x14ac:dyDescent="0.2">
      <c r="V85" s="5"/>
      <c r="W85" s="5"/>
      <c r="X85" s="15"/>
      <c r="Y85" s="15"/>
      <c r="Z85" s="15"/>
      <c r="AA85" s="16"/>
      <c r="AC85"/>
      <c r="AD85" s="2"/>
    </row>
    <row r="86" spans="9:30" ht="12.75" x14ac:dyDescent="0.2">
      <c r="V86" s="5"/>
      <c r="W86" s="5"/>
      <c r="X86" s="15"/>
      <c r="Y86" s="15"/>
      <c r="Z86" s="15"/>
      <c r="AA86" s="16"/>
      <c r="AC86"/>
      <c r="AD86" s="2"/>
    </row>
    <row r="87" spans="9:30" ht="12.75" x14ac:dyDescent="0.2">
      <c r="V87" s="5"/>
      <c r="W87" s="5"/>
      <c r="X87" s="15"/>
      <c r="Y87" s="15"/>
      <c r="Z87" s="15"/>
      <c r="AA87" s="16"/>
      <c r="AC87"/>
      <c r="AD87" s="2"/>
    </row>
    <row r="88" spans="9:30" ht="12.75" x14ac:dyDescent="0.2">
      <c r="V88" s="5"/>
      <c r="W88" s="5"/>
      <c r="X88" s="15"/>
      <c r="Y88" s="15"/>
      <c r="Z88" s="15"/>
      <c r="AA88" s="16"/>
      <c r="AC88"/>
      <c r="AD88" s="2"/>
    </row>
    <row r="89" spans="9:30" ht="12.75" x14ac:dyDescent="0.2">
      <c r="V89" s="5"/>
      <c r="W89" s="5"/>
      <c r="X89" s="15"/>
      <c r="Y89" s="15"/>
      <c r="Z89" s="15"/>
      <c r="AA89" s="16"/>
      <c r="AC89"/>
      <c r="AD89" s="2"/>
    </row>
    <row r="90" spans="9:30" ht="12.75" x14ac:dyDescent="0.2">
      <c r="V90" s="5"/>
      <c r="W90" s="5"/>
      <c r="X90" s="15"/>
      <c r="Y90" s="15"/>
      <c r="Z90" s="15"/>
      <c r="AA90" s="16"/>
      <c r="AC90"/>
      <c r="AD90" s="2"/>
    </row>
    <row r="91" spans="9:30" ht="12.75" x14ac:dyDescent="0.2">
      <c r="V91" s="5"/>
      <c r="W91" s="5"/>
      <c r="X91" s="15"/>
      <c r="Y91" s="15"/>
      <c r="Z91" s="15"/>
      <c r="AA91" s="16"/>
      <c r="AC91"/>
      <c r="AD91" s="2"/>
    </row>
    <row r="92" spans="9:30" ht="12.75" x14ac:dyDescent="0.2">
      <c r="V92" s="5"/>
      <c r="W92" s="5"/>
      <c r="X92" s="15"/>
      <c r="Y92" s="15"/>
      <c r="Z92" s="15"/>
      <c r="AA92" s="16"/>
      <c r="AC92"/>
      <c r="AD92" s="2"/>
    </row>
    <row r="93" spans="9:30" ht="12.75" x14ac:dyDescent="0.2">
      <c r="I93" s="5"/>
      <c r="P93" s="5"/>
      <c r="Q93" s="5"/>
      <c r="R93" s="5"/>
      <c r="S93" s="5"/>
      <c r="T93" s="5"/>
      <c r="U93" s="5"/>
      <c r="V93" s="5"/>
      <c r="W93" s="5"/>
      <c r="X93" s="15"/>
      <c r="Y93" s="15"/>
      <c r="Z93" s="15"/>
      <c r="AA93" s="16"/>
      <c r="AC93"/>
      <c r="AD93" s="2"/>
    </row>
    <row r="94" spans="9:30" ht="12.75" x14ac:dyDescent="0.2">
      <c r="I94" s="5"/>
      <c r="P94" s="5"/>
      <c r="Q94" s="5"/>
      <c r="R94" s="5"/>
      <c r="S94" s="5"/>
      <c r="T94" s="5"/>
      <c r="U94" s="5"/>
      <c r="V94" s="5"/>
      <c r="W94" s="5"/>
      <c r="X94" s="15"/>
      <c r="Y94" s="15"/>
      <c r="Z94" s="15"/>
      <c r="AA94" s="16"/>
      <c r="AC94"/>
      <c r="AD94" s="2"/>
    </row>
    <row r="95" spans="9:30" x14ac:dyDescent="0.2">
      <c r="I95" s="9"/>
      <c r="P95" s="9"/>
      <c r="Q95" s="9"/>
      <c r="R95" s="9"/>
      <c r="S95" s="9"/>
      <c r="T95" s="9"/>
      <c r="U95" s="9"/>
      <c r="V95" s="5"/>
      <c r="W95" s="5"/>
      <c r="X95" s="15"/>
      <c r="Y95" s="15"/>
      <c r="Z95" s="15"/>
      <c r="AA95" s="16"/>
    </row>
    <row r="96" spans="9:30" x14ac:dyDescent="0.2">
      <c r="I96" s="9"/>
      <c r="P96" s="9"/>
      <c r="Q96" s="9"/>
      <c r="R96" s="9"/>
      <c r="S96" s="9"/>
      <c r="T96" s="9"/>
      <c r="U96" s="9"/>
      <c r="V96" s="9"/>
      <c r="W96" s="9"/>
    </row>
  </sheetData>
  <mergeCells count="7">
    <mergeCell ref="C2:H2"/>
    <mergeCell ref="Q24:W25"/>
    <mergeCell ref="C3:H3"/>
    <mergeCell ref="J3:O3"/>
    <mergeCell ref="Q3:V3"/>
    <mergeCell ref="C11:H12"/>
    <mergeCell ref="D13:H13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74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EMODocument" ma:contentTypeID="0x0101009BE89D58CAF0934CA32A20BCFFD353DC0079E3553181297B4B8058B7D45BFCABD8" ma:contentTypeVersion="50" ma:contentTypeDescription="" ma:contentTypeScope="" ma:versionID="1631aafbea36ebe81fec60aa2159953f">
  <xsd:schema xmlns:xsd="http://www.w3.org/2001/XMLSchema" xmlns:xs="http://www.w3.org/2001/XMLSchema" xmlns:p="http://schemas.microsoft.com/office/2006/metadata/properties" xmlns:ns2="a14523ce-dede-483e-883a-2d83261080bd" targetNamespace="http://schemas.microsoft.com/office/2006/metadata/properties" ma:root="true" ma:fieldsID="acc7e35c50d63b6d95fae6abccdc3e17" ns2:_="">
    <xsd:import namespace="a14523ce-dede-483e-883a-2d83261080b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AEMOCustodian" minOccurs="0"/>
                <xsd:element ref="ns2:AEMODescription" minOccurs="0"/>
                <xsd:element ref="ns2:AEMODocumentTypeTaxHTField0" minOccurs="0"/>
                <xsd:element ref="ns2:AEMOKeywordsTaxHTField0" minOccurs="0"/>
                <xsd:element ref="ns2:Archive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3ce-dede-483e-883a-2d83261080b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description="" ma:hidden="true" ma:list="{61b2c369-9099-4c7c-b52b-8100f79032d2}" ma:internalName="TaxCatchAll" ma:showField="CatchAllData" ma:web="811ceb2e-7cba-469d-8c1e-89f05bf6af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description="" ma:hidden="true" ma:list="{61b2c369-9099-4c7c-b52b-8100f79032d2}" ma:internalName="TaxCatchAllLabel" ma:readOnly="true" ma:showField="CatchAllDataLabel" ma:web="811ceb2e-7cba-469d-8c1e-89f05bf6af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MOCustodian" ma:index="13" nillable="true" ma:displayName="AEMOCustodian" ma:list="UserInfo" ma:SharePointGroup="0" ma:internalName="AEMOCustodian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EMODescription" ma:index="14" nillable="true" ma:displayName="AEMODescription" ma:internalName="AEMODescription" ma:readOnly="false">
      <xsd:simpleType>
        <xsd:restriction base="dms:Note"/>
      </xsd:simpleType>
    </xsd:element>
    <xsd:element name="AEMODocumentTypeTaxHTField0" ma:index="15" nillable="true" ma:taxonomy="true" ma:internalName="AEMODocumentTypeTaxHTField0" ma:taxonomyFieldName="AEMODocumentType" ma:displayName="AEMODocumentType" ma:readOnly="false" ma:default="1;#Operational Record|859762f2-4462-42eb-9744-c955c7e2c540" ma:fieldId="{da861434-c661-4929-8c0f-a462c80621ee}" ma:sspId="409ac0fb-07cb-4169-8a26-def2760b5502" ma:termSetId="7d85e329-3a18-4351-8865-4c9585fd1c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EMOKeywordsTaxHTField0" ma:index="17" nillable="true" ma:taxonomy="true" ma:internalName="AEMOKeywordsTaxHTField0" ma:taxonomyFieldName="AEMOKeywords" ma:displayName="AEMOKeywords" ma:readOnly="false" ma:default="" ma:fieldId="{443585ba-fce9-427e-bd78-308c17c973aa}" ma:taxonomyMulti="true" ma:sspId="409ac0fb-07cb-4169-8a26-def2760b5502" ma:termSetId="70885f33-8be5-4917-bc67-8833a068ef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rchiveDocument" ma:index="19" nillable="true" ma:displayName="ArchiveDocument" ma:default="0" ma:description="Checking this box will send the document to the AEMO Archive and leave a link in its place." ma:internalName="Archive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EMODescription xmlns="a14523ce-dede-483e-883a-2d83261080bd" xsi:nil="true"/>
    <AEMOCustodian xmlns="a14523ce-dede-483e-883a-2d83261080bd">
      <UserInfo>
        <DisplayName>Luke Stevens</DisplayName>
        <AccountId>465</AccountId>
        <AccountType/>
      </UserInfo>
    </AEMOCustodian>
    <ArchiveDocument xmlns="a14523ce-dede-483e-883a-2d83261080bd">false</ArchiveDocument>
    <_dlc_DocId xmlns="a14523ce-dede-483e-883a-2d83261080bd">PROJECT-21-29101</_dlc_DocId>
    <AEMOKeywords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STTM</TermName>
          <TermId xmlns="http://schemas.microsoft.com/office/infopath/2007/PartnerControls">14e15b49-f49d-4f43-96a1-c05c79f71972</TermId>
        </TermInfo>
      </Terms>
    </AEMOKeywordsTaxHTField0>
    <TaxCatchAll xmlns="a14523ce-dede-483e-883a-2d83261080bd">
      <Value>11</Value>
      <Value>63</Value>
    </TaxCatchAll>
    <_dlc_DocIdUrl xmlns="a14523ce-dede-483e-883a-2d83261080bd">
      <Url>http://sharedocs/sites/so/gso/_layouts/15/DocIdRedir.aspx?ID=PROJECT-21-29101</Url>
      <Description>PROJECT-21-29101</Description>
    </_dlc_DocIdUrl>
    <AEMODocumentType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</TermName>
          <TermId xmlns="http://schemas.microsoft.com/office/infopath/2007/PartnerControls">8ae4cf81-fd7c-4b5d-880f-3ad9d29fca1a</TermId>
        </TermInfo>
      </Terms>
    </AEMODocumentTypeTaxHTField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6.xml><?xml version="1.0" encoding="utf-8"?>
<?mso-contentType ?>
<SharedContentType xmlns="Microsoft.SharePoint.Taxonomy.ContentTypeSync" SourceId="409ac0fb-07cb-4169-8a26-def2760b5502" ContentTypeId="0x0101009BE89D58CAF0934CA32A20BCFFD353DC" PreviousValue="false"/>
</file>

<file path=customXml/itemProps1.xml><?xml version="1.0" encoding="utf-8"?>
<ds:datastoreItem xmlns:ds="http://schemas.openxmlformats.org/officeDocument/2006/customXml" ds:itemID="{B3C14EAF-A694-45F4-918C-C95675FA3972}"/>
</file>

<file path=customXml/itemProps2.xml><?xml version="1.0" encoding="utf-8"?>
<ds:datastoreItem xmlns:ds="http://schemas.openxmlformats.org/officeDocument/2006/customXml" ds:itemID="{C460374B-0EC7-454F-A3EE-8E4ED2B8DFBB}"/>
</file>

<file path=customXml/itemProps3.xml><?xml version="1.0" encoding="utf-8"?>
<ds:datastoreItem xmlns:ds="http://schemas.openxmlformats.org/officeDocument/2006/customXml" ds:itemID="{7548E436-861F-4992-8E1D-ACC743405309}"/>
</file>

<file path=customXml/itemProps4.xml><?xml version="1.0" encoding="utf-8"?>
<ds:datastoreItem xmlns:ds="http://schemas.openxmlformats.org/officeDocument/2006/customXml" ds:itemID="{849251A8-3CF6-481F-BF8D-0E7D61CF2682}"/>
</file>

<file path=customXml/itemProps5.xml><?xml version="1.0" encoding="utf-8"?>
<ds:datastoreItem xmlns:ds="http://schemas.openxmlformats.org/officeDocument/2006/customXml" ds:itemID="{B19006E3-DD10-4463-B0B4-5AFC927126C4}"/>
</file>

<file path=customXml/itemProps6.xml><?xml version="1.0" encoding="utf-8"?>
<ds:datastoreItem xmlns:ds="http://schemas.openxmlformats.org/officeDocument/2006/customXml" ds:itemID="{E67F1A0D-608C-47E8-AAB4-D0B7C6063A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MAR 17 Published MOS estimates</vt:lpstr>
      <vt:lpstr>APR 17 Published MOS estimates</vt:lpstr>
      <vt:lpstr>MAY 17 Published MOS estimates</vt:lpstr>
    </vt:vector>
  </TitlesOfParts>
  <Company>VENCorp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MOS_Estimates_Supporting_Data_Mar_2017-May_2017</dc:title>
  <dc:creator>cdiep</dc:creator>
  <dc:description>1.0</dc:description>
  <cp:lastModifiedBy>Luke Stevens</cp:lastModifiedBy>
  <cp:lastPrinted>2010-01-18T07:10:20Z</cp:lastPrinted>
  <dcterms:created xsi:type="dcterms:W3CDTF">2010-01-06T00:04:41Z</dcterms:created>
  <dcterms:modified xsi:type="dcterms:W3CDTF">2016-11-04T04:50:15Z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_dlc_DocId">
    <vt:lpwstr>APPLICATIONS-197-376</vt:lpwstr>
  </property>
  <property fmtid="{D5CDD505-2E9C-101B-9397-08002B2CF9AE}" pid="4" name="_dlc_DocIdItemGuid">
    <vt:lpwstr>e4e34a79-1322-47e6-a659-da3292167bb7</vt:lpwstr>
  </property>
  <property fmtid="{D5CDD505-2E9C-101B-9397-08002B2CF9AE}" pid="5" name="_dlc_DocIdUrl">
    <vt:lpwstr>http://sharedocs/app/gop/_layouts/15/DocIdRedir.aspx?ID=APPLICATIONS-197-376, APPLICATIONS-197-376</vt:lpwstr>
  </property>
  <property fmtid="{D5CDD505-2E9C-101B-9397-08002B2CF9AE}" pid="6" name="AEMOKeywords">
    <vt:lpwstr>63;#STTM|14e15b49-f49d-4f43-96a1-c05c79f71972</vt:lpwstr>
  </property>
  <property fmtid="{D5CDD505-2E9C-101B-9397-08002B2CF9AE}" pid="7" name="AEMODocumentType">
    <vt:lpwstr>11;#Publication|8ae4cf81-fd7c-4b5d-880f-3ad9d29fca1a</vt:lpwstr>
  </property>
  <property fmtid="{D5CDD505-2E9C-101B-9397-08002B2CF9AE}" pid="8" name="ContentTypeId">
    <vt:lpwstr>0x0101009BE89D58CAF0934CA32A20BCFFD353DC0079E3553181297B4B8058B7D45BFCABD8</vt:lpwstr>
  </property>
  <property fmtid="{D5CDD505-2E9C-101B-9397-08002B2CF9AE}" pid="9" name="display_urn:schemas-microsoft-com:office:office#AEMOCustodian">
    <vt:lpwstr>Luke Garland</vt:lpwstr>
  </property>
  <property fmtid="{D5CDD505-2E9C-101B-9397-08002B2CF9AE}" pid="10" name="WorkflowChangePath">
    <vt:lpwstr>7a91e4c4-6df3-458d-8fe9-433a0b6e1014,21;aace574a-763c-4bf5-b665-a93b35a23376,23;f374f306-f4c8-4f06-8efe-6acff4fc8f4d,25;</vt:lpwstr>
  </property>
  <property fmtid="{D5CDD505-2E9C-101B-9397-08002B2CF9AE}" pid="11" name="STIStatus">
    <vt:lpwstr/>
  </property>
  <property fmtid="{D5CDD505-2E9C-101B-9397-08002B2CF9AE}" pid="12" name="Order">
    <vt:r8>37800</vt:r8>
  </property>
  <property fmtid="{D5CDD505-2E9C-101B-9397-08002B2CF9AE}" pid="13" name="xd_ProgID">
    <vt:lpwstr/>
  </property>
  <property fmtid="{D5CDD505-2E9C-101B-9397-08002B2CF9AE}" pid="14" name="AEMOOriginalURL">
    <vt:lpwstr/>
  </property>
  <property fmtid="{D5CDD505-2E9C-101B-9397-08002B2CF9AE}" pid="15" name="TemplateUrl">
    <vt:lpwstr/>
  </property>
</Properties>
</file>