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stevens\Desktop\"/>
    </mc:Choice>
  </mc:AlternateContent>
  <bookViews>
    <workbookView xWindow="120" yWindow="180" windowWidth="6030" windowHeight="5145"/>
  </bookViews>
  <sheets>
    <sheet name="SEP 17 Published MOS estimates" sheetId="4" r:id="rId1"/>
    <sheet name="OCT 17 Published MOS estimates" sheetId="8" r:id="rId2"/>
    <sheet name="NOV 17 Published MOS estimates" sheetId="6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D24" i="6" l="1"/>
  <c r="D25" i="6"/>
  <c r="O35" i="8"/>
  <c r="N35" i="8"/>
  <c r="M35" i="8"/>
  <c r="L35" i="8"/>
  <c r="K35" i="8"/>
  <c r="O34" i="8"/>
  <c r="N34" i="8"/>
  <c r="M34" i="8"/>
  <c r="L34" i="8"/>
  <c r="K34" i="8"/>
  <c r="O33" i="8"/>
  <c r="N33" i="8"/>
  <c r="M33" i="8"/>
  <c r="L33" i="8"/>
  <c r="K33" i="8"/>
  <c r="O32" i="8"/>
  <c r="N32" i="8"/>
  <c r="M32" i="8"/>
  <c r="L32" i="8"/>
  <c r="K32" i="8"/>
  <c r="O31" i="8"/>
  <c r="N31" i="8"/>
  <c r="M31" i="8"/>
  <c r="L31" i="8"/>
  <c r="K31" i="8"/>
  <c r="O30" i="8"/>
  <c r="N30" i="8"/>
  <c r="M30" i="8"/>
  <c r="L30" i="8"/>
  <c r="K30" i="8"/>
  <c r="O29" i="8"/>
  <c r="N29" i="8"/>
  <c r="M29" i="8"/>
  <c r="L29" i="8"/>
  <c r="K29" i="8"/>
  <c r="O28" i="8"/>
  <c r="N28" i="8"/>
  <c r="M28" i="8"/>
  <c r="L28" i="8"/>
  <c r="K28" i="8"/>
  <c r="O27" i="8"/>
  <c r="N27" i="8"/>
  <c r="M27" i="8"/>
  <c r="L27" i="8"/>
  <c r="K27" i="8"/>
  <c r="O26" i="8"/>
  <c r="N26" i="8"/>
  <c r="M26" i="8"/>
  <c r="L26" i="8"/>
  <c r="K26" i="8"/>
  <c r="O25" i="8"/>
  <c r="N25" i="8"/>
  <c r="M25" i="8"/>
  <c r="L25" i="8"/>
  <c r="K25" i="8"/>
  <c r="O24" i="8"/>
  <c r="N24" i="8"/>
  <c r="M24" i="8"/>
  <c r="L24" i="8"/>
  <c r="K24" i="8"/>
  <c r="O23" i="8"/>
  <c r="N23" i="8"/>
  <c r="M23" i="8"/>
  <c r="L23" i="8"/>
  <c r="K23" i="8"/>
  <c r="O22" i="8"/>
  <c r="N22" i="8"/>
  <c r="M22" i="8"/>
  <c r="L22" i="8"/>
  <c r="K22" i="8"/>
  <c r="O21" i="8"/>
  <c r="N21" i="8"/>
  <c r="M21" i="8"/>
  <c r="L21" i="8"/>
  <c r="K21" i="8"/>
  <c r="O20" i="8"/>
  <c r="N20" i="8"/>
  <c r="M20" i="8"/>
  <c r="L20" i="8"/>
  <c r="K20" i="8"/>
  <c r="O19" i="8"/>
  <c r="N19" i="8"/>
  <c r="M19" i="8"/>
  <c r="L19" i="8"/>
  <c r="K19" i="8"/>
  <c r="O18" i="8"/>
  <c r="N18" i="8"/>
  <c r="M18" i="8"/>
  <c r="L18" i="8"/>
  <c r="K18" i="8"/>
  <c r="O17" i="8"/>
  <c r="N17" i="8"/>
  <c r="M17" i="8"/>
  <c r="L17" i="8"/>
  <c r="K17" i="8"/>
  <c r="O16" i="8"/>
  <c r="N16" i="8"/>
  <c r="M16" i="8"/>
  <c r="L16" i="8"/>
  <c r="K16" i="8"/>
  <c r="O15" i="8"/>
  <c r="N15" i="8"/>
  <c r="M15" i="8"/>
  <c r="L15" i="8"/>
  <c r="K15" i="8"/>
  <c r="O14" i="8"/>
  <c r="N14" i="8"/>
  <c r="M14" i="8"/>
  <c r="L14" i="8"/>
  <c r="K14" i="8"/>
  <c r="O13" i="8"/>
  <c r="N13" i="8"/>
  <c r="M13" i="8"/>
  <c r="L13" i="8"/>
  <c r="K13" i="8"/>
  <c r="O12" i="8"/>
  <c r="N12" i="8"/>
  <c r="M12" i="8"/>
  <c r="L12" i="8"/>
  <c r="K12" i="8"/>
  <c r="O11" i="8"/>
  <c r="N11" i="8"/>
  <c r="M11" i="8"/>
  <c r="L11" i="8"/>
  <c r="K11" i="8"/>
  <c r="O10" i="8"/>
  <c r="N10" i="8"/>
  <c r="M10" i="8"/>
  <c r="L10" i="8"/>
  <c r="K10" i="8"/>
  <c r="O9" i="8"/>
  <c r="N9" i="8"/>
  <c r="M9" i="8"/>
  <c r="L9" i="8"/>
  <c r="K9" i="8"/>
  <c r="O8" i="8"/>
  <c r="N8" i="8"/>
  <c r="M8" i="8"/>
  <c r="L8" i="8"/>
  <c r="K8" i="8"/>
  <c r="O7" i="8"/>
  <c r="N7" i="8"/>
  <c r="M7" i="8"/>
  <c r="L7" i="8"/>
  <c r="K7" i="8"/>
  <c r="O6" i="8"/>
  <c r="N6" i="8"/>
  <c r="M6" i="8"/>
  <c r="L6" i="8"/>
  <c r="K6" i="8"/>
  <c r="O5" i="8"/>
  <c r="N5" i="8"/>
  <c r="M5" i="8"/>
  <c r="L5" i="8"/>
  <c r="K5" i="8"/>
  <c r="E24" i="8" l="1"/>
  <c r="D5" i="4"/>
  <c r="E5" i="4"/>
  <c r="F5" i="4"/>
  <c r="G5" i="4"/>
  <c r="H5" i="4"/>
  <c r="D6" i="4"/>
  <c r="E6" i="4"/>
  <c r="F6" i="4"/>
  <c r="G6" i="4"/>
  <c r="H6" i="4"/>
  <c r="D24" i="8" l="1"/>
  <c r="E24" i="6"/>
  <c r="F24" i="6"/>
  <c r="G24" i="6"/>
  <c r="H24" i="6"/>
  <c r="F24" i="8"/>
  <c r="G24" i="8"/>
  <c r="H24" i="8"/>
  <c r="D24" i="4"/>
  <c r="H24" i="4"/>
  <c r="E24" i="4"/>
  <c r="F24" i="4"/>
  <c r="G24" i="4"/>
  <c r="G25" i="4" l="1"/>
  <c r="H25" i="4"/>
  <c r="F25" i="4"/>
  <c r="E25" i="4"/>
  <c r="D25" i="4"/>
  <c r="H23" i="4"/>
  <c r="G23" i="4"/>
  <c r="F23" i="4"/>
  <c r="E23" i="4"/>
  <c r="D23" i="4"/>
  <c r="H22" i="4"/>
  <c r="G22" i="4"/>
  <c r="F22" i="4"/>
  <c r="E22" i="4"/>
  <c r="D22" i="4"/>
  <c r="H26" i="4"/>
  <c r="G26" i="4"/>
  <c r="F26" i="4"/>
  <c r="E26" i="4"/>
  <c r="D26" i="4"/>
  <c r="H21" i="4"/>
  <c r="G21" i="4"/>
  <c r="F21" i="4"/>
  <c r="E21" i="4"/>
  <c r="D21" i="4"/>
  <c r="H20" i="4"/>
  <c r="G20" i="4"/>
  <c r="F20" i="4"/>
  <c r="E20" i="4"/>
  <c r="D20" i="4"/>
  <c r="H19" i="4"/>
  <c r="G19" i="4"/>
  <c r="F19" i="4"/>
  <c r="E19" i="4"/>
  <c r="D19" i="4"/>
  <c r="H18" i="4"/>
  <c r="G18" i="4"/>
  <c r="F18" i="4"/>
  <c r="E18" i="4"/>
  <c r="D18" i="4"/>
  <c r="H17" i="4"/>
  <c r="G17" i="4"/>
  <c r="F17" i="4"/>
  <c r="E17" i="4"/>
  <c r="D17" i="4"/>
  <c r="H16" i="4"/>
  <c r="G16" i="4"/>
  <c r="F16" i="4"/>
  <c r="E16" i="4"/>
  <c r="D16" i="4"/>
  <c r="H15" i="4"/>
  <c r="G15" i="4"/>
  <c r="F15" i="4"/>
  <c r="E15" i="4"/>
  <c r="D15" i="4"/>
  <c r="H25" i="8"/>
  <c r="G25" i="8"/>
  <c r="F25" i="8"/>
  <c r="E25" i="8"/>
  <c r="D25" i="8"/>
  <c r="H23" i="8"/>
  <c r="G23" i="8"/>
  <c r="F23" i="8"/>
  <c r="E23" i="8"/>
  <c r="D23" i="8"/>
  <c r="H22" i="8"/>
  <c r="G22" i="8"/>
  <c r="F22" i="8"/>
  <c r="E22" i="8"/>
  <c r="D22" i="8"/>
  <c r="H26" i="8"/>
  <c r="G26" i="8"/>
  <c r="F26" i="8"/>
  <c r="E26" i="8"/>
  <c r="D26" i="8"/>
  <c r="H21" i="8"/>
  <c r="G21" i="8"/>
  <c r="F21" i="8"/>
  <c r="E21" i="8"/>
  <c r="D21" i="8"/>
  <c r="H20" i="8"/>
  <c r="G20" i="8"/>
  <c r="F20" i="8"/>
  <c r="E20" i="8"/>
  <c r="D20" i="8"/>
  <c r="H19" i="8"/>
  <c r="G19" i="8"/>
  <c r="F19" i="8"/>
  <c r="E19" i="8"/>
  <c r="D19" i="8"/>
  <c r="H18" i="8"/>
  <c r="G18" i="8"/>
  <c r="F18" i="8"/>
  <c r="E18" i="8"/>
  <c r="D18" i="8"/>
  <c r="H17" i="8"/>
  <c r="G17" i="8"/>
  <c r="F17" i="8"/>
  <c r="E17" i="8"/>
  <c r="D17" i="8"/>
  <c r="H16" i="8"/>
  <c r="G16" i="8"/>
  <c r="F16" i="8"/>
  <c r="E16" i="8"/>
  <c r="D16" i="8"/>
  <c r="H15" i="8"/>
  <c r="G15" i="8"/>
  <c r="F15" i="8"/>
  <c r="E15" i="8"/>
  <c r="D15" i="8"/>
  <c r="H6" i="8"/>
  <c r="G6" i="8"/>
  <c r="F6" i="8"/>
  <c r="E6" i="8"/>
  <c r="D6" i="8"/>
  <c r="H5" i="8"/>
  <c r="G5" i="8"/>
  <c r="F5" i="8"/>
  <c r="E5" i="8"/>
  <c r="D5" i="8"/>
  <c r="H25" i="6" l="1"/>
  <c r="G25" i="6"/>
  <c r="F25" i="6"/>
  <c r="E25" i="6"/>
  <c r="H26" i="6"/>
  <c r="D26" i="6"/>
  <c r="F26" i="6" l="1"/>
  <c r="G26" i="6"/>
  <c r="E26" i="6"/>
  <c r="E6" i="6"/>
  <c r="E5" i="6"/>
  <c r="E15" i="6"/>
  <c r="E16" i="6"/>
  <c r="E17" i="6"/>
  <c r="E18" i="6"/>
  <c r="E19" i="6"/>
  <c r="E20" i="6"/>
  <c r="E21" i="6"/>
  <c r="E22" i="6"/>
  <c r="E23" i="6"/>
  <c r="F6" i="6"/>
  <c r="F5" i="6"/>
  <c r="F15" i="6"/>
  <c r="F16" i="6"/>
  <c r="F17" i="6"/>
  <c r="F18" i="6"/>
  <c r="F19" i="6"/>
  <c r="F20" i="6"/>
  <c r="F21" i="6"/>
  <c r="F22" i="6"/>
  <c r="F23" i="6"/>
  <c r="G15" i="6"/>
  <c r="G16" i="6"/>
  <c r="G17" i="6"/>
  <c r="G18" i="6"/>
  <c r="G19" i="6"/>
  <c r="G20" i="6"/>
  <c r="G21" i="6"/>
  <c r="G22" i="6"/>
  <c r="G23" i="6"/>
  <c r="G6" i="6"/>
  <c r="G5" i="6"/>
  <c r="D21" i="6"/>
  <c r="D17" i="6"/>
  <c r="D6" i="6"/>
  <c r="D20" i="6"/>
  <c r="D16" i="6"/>
  <c r="D5" i="6"/>
  <c r="D23" i="6"/>
  <c r="D19" i="6"/>
  <c r="D15" i="6"/>
  <c r="D22" i="6"/>
  <c r="D18" i="6"/>
  <c r="H5" i="6"/>
  <c r="H15" i="6"/>
  <c r="H16" i="6"/>
  <c r="H17" i="6"/>
  <c r="H18" i="6"/>
  <c r="H19" i="6"/>
  <c r="H20" i="6"/>
  <c r="H21" i="6"/>
  <c r="H22" i="6"/>
  <c r="H23" i="6"/>
  <c r="H6" i="6"/>
</calcChain>
</file>

<file path=xl/comments1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<sst xmlns="http://schemas.openxmlformats.org/spreadsheetml/2006/main" count="96" uniqueCount="25">
  <si>
    <t>Maximum</t>
  </si>
  <si>
    <t>Mean</t>
  </si>
  <si>
    <t>Median</t>
  </si>
  <si>
    <t>Minimum</t>
  </si>
  <si>
    <t>Std deviation</t>
  </si>
  <si>
    <t>Sydney EGP</t>
  </si>
  <si>
    <t>Adelaide MAP</t>
  </si>
  <si>
    <t>Sydney MSP</t>
  </si>
  <si>
    <t>% days positive</t>
  </si>
  <si>
    <t>% days negative</t>
  </si>
  <si>
    <t>Summary statistics GJ/d</t>
  </si>
  <si>
    <t>No of days</t>
  </si>
  <si>
    <t>MOS increase</t>
  </si>
  <si>
    <t>MOS decrease</t>
  </si>
  <si>
    <t>Brisbane RBP</t>
  </si>
  <si>
    <t>Adelaide SEAGas</t>
  </si>
  <si>
    <t>Figure 2 - Distribution of daily MOS quantities</t>
  </si>
  <si>
    <t xml:space="preserve">Table 2 - Summary statistics of daily MOS quantities 
</t>
  </si>
  <si>
    <t>Table 3 - Daily MOS quantities (GJ/d)</t>
  </si>
  <si>
    <t xml:space="preserve">Figure 2 - Distribution of daily MOS quantities </t>
  </si>
  <si>
    <t>Figure 1 - Curves of daily MOS quantities</t>
  </si>
  <si>
    <t>Table 1 - Maximum MOS quantity (GJ/d)</t>
  </si>
  <si>
    <t>MOS Period: September 2017</t>
  </si>
  <si>
    <t>MOS Period: October 2017</t>
  </si>
  <si>
    <t>MOS Period: November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</si>
</sst>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0.0%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indexed="22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10"/>
      <color indexed="56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10"/>
      <color indexed="81"/>
      <name val="Tahoma"/>
      <family val="2"/>
    </font>
    <font>
      <sz val="11"/>
      <color indexed="81"/>
      <name val="Tahoma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/>
      <diagonal/>
    </border>
    <border>
      <left style="thin">
        <color indexed="56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/>
    <xf numFmtId="0" fontId="3" fillId="0" borderId="0" xfId="0" quotePrefix="1" applyFont="1"/>
    <xf numFmtId="1" fontId="3" fillId="0" borderId="0" xfId="0" applyNumberFormat="1" applyFont="1" applyBorder="1"/>
    <xf numFmtId="165" fontId="3" fillId="0" borderId="0" xfId="4" applyNumberFormat="1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9" fontId="3" fillId="0" borderId="0" xfId="4" applyFont="1" applyBorder="1"/>
    <xf numFmtId="9" fontId="3" fillId="0" borderId="0" xfId="4" applyFont="1" applyFill="1" applyBorder="1"/>
    <xf numFmtId="9" fontId="3" fillId="0" borderId="0" xfId="0" applyNumberFormat="1" applyFont="1"/>
    <xf numFmtId="0" fontId="6" fillId="0" borderId="0" xfId="0" applyFont="1"/>
    <xf numFmtId="2" fontId="6" fillId="0" borderId="0" xfId="0" applyNumberFormat="1" applyFont="1"/>
    <xf numFmtId="164" fontId="6" fillId="0" borderId="0" xfId="0" applyNumberFormat="1" applyFont="1"/>
    <xf numFmtId="0" fontId="5" fillId="0" borderId="0" xfId="0" applyFont="1" applyAlignment="1"/>
    <xf numFmtId="3" fontId="7" fillId="2" borderId="0" xfId="1" applyNumberFormat="1" applyFont="1" applyFill="1" applyBorder="1"/>
    <xf numFmtId="164" fontId="7" fillId="3" borderId="8" xfId="0" applyNumberFormat="1" applyFont="1" applyFill="1" applyBorder="1"/>
    <xf numFmtId="164" fontId="7" fillId="2" borderId="9" xfId="0" applyNumberFormat="1" applyFont="1" applyFill="1" applyBorder="1" applyAlignment="1">
      <alignment horizontal="center"/>
    </xf>
    <xf numFmtId="9" fontId="7" fillId="2" borderId="10" xfId="0" applyNumberFormat="1" applyFont="1" applyFill="1" applyBorder="1" applyAlignment="1">
      <alignment horizontal="center"/>
    </xf>
    <xf numFmtId="9" fontId="7" fillId="2" borderId="10" xfId="4" applyFont="1" applyFill="1" applyBorder="1" applyAlignment="1">
      <alignment horizontal="center"/>
    </xf>
    <xf numFmtId="3" fontId="7" fillId="2" borderId="11" xfId="1" applyNumberFormat="1" applyFont="1" applyFill="1" applyBorder="1"/>
    <xf numFmtId="0" fontId="9" fillId="2" borderId="7" xfId="0" applyFont="1" applyFill="1" applyBorder="1"/>
    <xf numFmtId="164" fontId="7" fillId="2" borderId="5" xfId="0" applyNumberFormat="1" applyFont="1" applyFill="1" applyBorder="1"/>
    <xf numFmtId="164" fontId="7" fillId="2" borderId="6" xfId="0" applyNumberFormat="1" applyFont="1" applyFill="1" applyBorder="1"/>
    <xf numFmtId="0" fontId="8" fillId="0" borderId="0" xfId="0" applyFont="1" applyBorder="1" applyAlignment="1">
      <alignment wrapText="1"/>
    </xf>
    <xf numFmtId="2" fontId="10" fillId="4" borderId="13" xfId="0" applyNumberFormat="1" applyFont="1" applyFill="1" applyBorder="1" applyAlignment="1">
      <alignment horizontal="center" wrapText="1"/>
    </xf>
    <xf numFmtId="2" fontId="10" fillId="4" borderId="14" xfId="0" applyNumberFormat="1" applyFont="1" applyFill="1" applyBorder="1" applyAlignment="1">
      <alignment horizontal="center" wrapText="1"/>
    </xf>
    <xf numFmtId="2" fontId="10" fillId="4" borderId="15" xfId="0" applyNumberFormat="1" applyFont="1" applyFill="1" applyBorder="1" applyAlignment="1">
      <alignment horizontal="center" wrapText="1"/>
    </xf>
    <xf numFmtId="3" fontId="7" fillId="2" borderId="5" xfId="1" applyNumberFormat="1" applyFont="1" applyFill="1" applyBorder="1"/>
    <xf numFmtId="3" fontId="7" fillId="2" borderId="12" xfId="1" applyNumberFormat="1" applyFont="1" applyFill="1" applyBorder="1"/>
    <xf numFmtId="3" fontId="7" fillId="2" borderId="16" xfId="1" applyNumberFormat="1" applyFont="1" applyFill="1" applyBorder="1"/>
    <xf numFmtId="3" fontId="7" fillId="2" borderId="7" xfId="1" applyNumberFormat="1" applyFont="1" applyFill="1" applyBorder="1"/>
    <xf numFmtId="3" fontId="7" fillId="2" borderId="17" xfId="1" applyNumberFormat="1" applyFont="1" applyFill="1" applyBorder="1"/>
    <xf numFmtId="3" fontId="7" fillId="2" borderId="6" xfId="1" applyNumberFormat="1" applyFont="1" applyFill="1" applyBorder="1"/>
    <xf numFmtId="3" fontId="7" fillId="2" borderId="18" xfId="1" applyNumberFormat="1" applyFont="1" applyFill="1" applyBorder="1"/>
    <xf numFmtId="2" fontId="10" fillId="4" borderId="0" xfId="0" applyNumberFormat="1" applyFont="1" applyFill="1" applyBorder="1" applyAlignment="1">
      <alignment horizontal="center" wrapText="1"/>
    </xf>
    <xf numFmtId="3" fontId="14" fillId="2" borderId="2" xfId="0" applyNumberFormat="1" applyFont="1" applyFill="1" applyBorder="1"/>
    <xf numFmtId="0" fontId="15" fillId="2" borderId="2" xfId="0" applyFont="1" applyFill="1" applyBorder="1"/>
    <xf numFmtId="0" fontId="3" fillId="0" borderId="0" xfId="0" applyFont="1" applyFill="1"/>
    <xf numFmtId="3" fontId="7" fillId="2" borderId="1" xfId="1" applyNumberFormat="1" applyFont="1" applyFill="1" applyBorder="1" applyAlignment="1">
      <alignment horizontal="center"/>
    </xf>
    <xf numFmtId="3" fontId="7" fillId="2" borderId="3" xfId="1" applyNumberFormat="1" applyFont="1" applyFill="1" applyBorder="1" applyAlignment="1">
      <alignment horizontal="center"/>
    </xf>
    <xf numFmtId="3" fontId="7" fillId="2" borderId="4" xfId="1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wrapText="1"/>
    </xf>
    <xf numFmtId="9" fontId="7" fillId="2" borderId="12" xfId="4" applyFont="1" applyFill="1" applyBorder="1"/>
    <xf numFmtId="9" fontId="7" fillId="2" borderId="16" xfId="4" applyFont="1" applyFill="1" applyBorder="1"/>
    <xf numFmtId="9" fontId="7" fillId="2" borderId="11" xfId="4" applyFont="1" applyFill="1" applyBorder="1"/>
    <xf numFmtId="9" fontId="7" fillId="2" borderId="18" xfId="4" applyFont="1" applyFill="1" applyBorder="1"/>
    <xf numFmtId="0" fontId="7" fillId="3" borderId="5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9" fontId="7" fillId="2" borderId="5" xfId="4" applyFont="1" applyFill="1" applyBorder="1"/>
    <xf numFmtId="9" fontId="7" fillId="2" borderId="6" xfId="4" applyFont="1" applyFill="1" applyBorder="1"/>
    <xf numFmtId="0" fontId="17" fillId="0" borderId="0" xfId="0" applyFont="1" applyFill="1" applyBorder="1"/>
    <xf numFmtId="3" fontId="18" fillId="0" borderId="0" xfId="1" applyNumberFormat="1" applyFont="1" applyFill="1" applyBorder="1"/>
    <xf numFmtId="164" fontId="7" fillId="2" borderId="5" xfId="0" applyNumberFormat="1" applyFont="1" applyFill="1" applyBorder="1" applyAlignment="1">
      <alignment horizontal="center"/>
    </xf>
    <xf numFmtId="9" fontId="7" fillId="2" borderId="7" xfId="0" applyNumberFormat="1" applyFont="1" applyFill="1" applyBorder="1" applyAlignment="1">
      <alignment horizontal="center"/>
    </xf>
    <xf numFmtId="9" fontId="7" fillId="2" borderId="7" xfId="4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0" fontId="9" fillId="2" borderId="5" xfId="0" applyFont="1" applyFill="1" applyBorder="1"/>
    <xf numFmtId="164" fontId="7" fillId="2" borderId="10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164" fontId="11" fillId="4" borderId="19" xfId="0" applyNumberFormat="1" applyFont="1" applyFill="1" applyBorder="1" applyAlignment="1">
      <alignment horizontal="center"/>
    </xf>
    <xf numFmtId="164" fontId="11" fillId="4" borderId="0" xfId="0" applyNumberFormat="1" applyFont="1" applyFill="1" applyBorder="1" applyAlignment="1">
      <alignment horizontal="center"/>
    </xf>
  </cellXfs>
  <cellStyles count="5">
    <cellStyle name="Comma" xfId="1" builtinId="3"/>
    <cellStyle name="Comma 2" xfId="2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32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'SEP 17 Published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'SEP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 17 Published MOS estimates'!$D$19:$H$19</c:f>
              <c:numCache>
                <c:formatCode>#,##0</c:formatCode>
                <c:ptCount val="5"/>
                <c:pt idx="0">
                  <c:v>-6473</c:v>
                </c:pt>
                <c:pt idx="1">
                  <c:v>-1615.4821099999999</c:v>
                </c:pt>
                <c:pt idx="2">
                  <c:v>-3429.75</c:v>
                </c:pt>
                <c:pt idx="3">
                  <c:v>-2045.25</c:v>
                </c:pt>
                <c:pt idx="4">
                  <c:v>-1245.25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'SEP 17 Published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'SEP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 17 Published MOS estimates'!$D$20:$H$20</c:f>
              <c:numCache>
                <c:formatCode>#,##0</c:formatCode>
                <c:ptCount val="5"/>
                <c:pt idx="0">
                  <c:v>-12643.1</c:v>
                </c:pt>
                <c:pt idx="1">
                  <c:v>-2880.7590044999997</c:v>
                </c:pt>
                <c:pt idx="2">
                  <c:v>-6040.6</c:v>
                </c:pt>
                <c:pt idx="3">
                  <c:v>-7712.7999999999993</c:v>
                </c:pt>
                <c:pt idx="4">
                  <c:v>-3973.2999999999997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'SEP 17 Published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'SEP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 17 Published MOS estimates'!$D$21:$H$21</c:f>
              <c:numCache>
                <c:formatCode>#,##0</c:formatCode>
                <c:ptCount val="5"/>
                <c:pt idx="0">
                  <c:v>-22495</c:v>
                </c:pt>
                <c:pt idx="1">
                  <c:v>-14401.95745</c:v>
                </c:pt>
                <c:pt idx="2">
                  <c:v>-11397</c:v>
                </c:pt>
                <c:pt idx="3">
                  <c:v>-17616</c:v>
                </c:pt>
                <c:pt idx="4">
                  <c:v>-10035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'SEP 17 Published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'SEP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 17 Published MOS estimates'!$D$22:$H$22</c:f>
              <c:numCache>
                <c:formatCode>#,##0</c:formatCode>
                <c:ptCount val="5"/>
                <c:pt idx="0">
                  <c:v>-1099.7666666666667</c:v>
                </c:pt>
                <c:pt idx="1">
                  <c:v>-248.14448766666672</c:v>
                </c:pt>
                <c:pt idx="2">
                  <c:v>-194.66666666666666</c:v>
                </c:pt>
                <c:pt idx="3">
                  <c:v>-1826.0666666666666</c:v>
                </c:pt>
                <c:pt idx="4">
                  <c:v>-31.033333333333335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'SEP 17 Published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'SEP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 17 Published MOS estimates'!$D$26:$H$26</c:f>
              <c:numCache>
                <c:formatCode>#,##0</c:formatCode>
                <c:ptCount val="5"/>
                <c:pt idx="0">
                  <c:v>-2313</c:v>
                </c:pt>
                <c:pt idx="1">
                  <c:v>-374.74188000000004</c:v>
                </c:pt>
                <c:pt idx="2">
                  <c:v>-1207</c:v>
                </c:pt>
                <c:pt idx="3">
                  <c:v>0.5</c:v>
                </c:pt>
                <c:pt idx="4">
                  <c:v>1.5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'SEP 17 Published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'SEP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 17 Published MOS estimates'!$D$15:$H$15</c:f>
              <c:numCache>
                <c:formatCode>#,##0</c:formatCode>
                <c:ptCount val="5"/>
                <c:pt idx="0">
                  <c:v>25212</c:v>
                </c:pt>
                <c:pt idx="1">
                  <c:v>10121.31249</c:v>
                </c:pt>
                <c:pt idx="2">
                  <c:v>12849</c:v>
                </c:pt>
                <c:pt idx="3">
                  <c:v>196</c:v>
                </c:pt>
                <c:pt idx="4">
                  <c:v>6739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'SEP 17 Published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'SEP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 17 Published MOS estimates'!$D$16:$H$16</c:f>
              <c:numCache>
                <c:formatCode>#,##0</c:formatCode>
                <c:ptCount val="5"/>
                <c:pt idx="0">
                  <c:v>12873.94999999999</c:v>
                </c:pt>
                <c:pt idx="1">
                  <c:v>3741.020039999999</c:v>
                </c:pt>
                <c:pt idx="2">
                  <c:v>8475.8499999999949</c:v>
                </c:pt>
                <c:pt idx="3">
                  <c:v>90.84999999999998</c:v>
                </c:pt>
                <c:pt idx="4">
                  <c:v>4352.5499999999965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'SEP 17 Published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'SEP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 17 Published MOS estimates'!$D$17:$H$17</c:f>
              <c:numCache>
                <c:formatCode>#,##0</c:formatCode>
                <c:ptCount val="5"/>
                <c:pt idx="0">
                  <c:v>3747.75</c:v>
                </c:pt>
                <c:pt idx="1">
                  <c:v>1186.0982025000001</c:v>
                </c:pt>
                <c:pt idx="2">
                  <c:v>2245.25</c:v>
                </c:pt>
                <c:pt idx="3">
                  <c:v>48.25</c:v>
                </c:pt>
                <c:pt idx="4">
                  <c:v>1469.25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167581952"/>
        <c:axId val="167579600"/>
      </c:lineChart>
      <c:catAx>
        <c:axId val="16758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57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5796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96540205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581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44476258644"/>
          <c:w val="0.457570303712036"/>
          <c:h val="0.146452815557146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'SEP 17 Published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'SEP 17 Published MOS estimates'!$K$5:$K$35</c:f>
              <c:numCache>
                <c:formatCode>#,##0</c:formatCode>
                <c:ptCount val="31"/>
                <c:pt idx="0">
                  <c:v>25212</c:v>
                </c:pt>
                <c:pt idx="1">
                  <c:v>14552</c:v>
                </c:pt>
                <c:pt idx="2">
                  <c:v>10823</c:v>
                </c:pt>
                <c:pt idx="3">
                  <c:v>9078</c:v>
                </c:pt>
                <c:pt idx="4">
                  <c:v>7678</c:v>
                </c:pt>
                <c:pt idx="5">
                  <c:v>6307</c:v>
                </c:pt>
                <c:pt idx="6">
                  <c:v>4711</c:v>
                </c:pt>
                <c:pt idx="7">
                  <c:v>4138</c:v>
                </c:pt>
                <c:pt idx="8">
                  <c:v>2577</c:v>
                </c:pt>
                <c:pt idx="9">
                  <c:v>1799</c:v>
                </c:pt>
                <c:pt idx="10">
                  <c:v>954</c:v>
                </c:pt>
                <c:pt idx="11">
                  <c:v>415</c:v>
                </c:pt>
                <c:pt idx="12">
                  <c:v>-571</c:v>
                </c:pt>
                <c:pt idx="13">
                  <c:v>-1482</c:v>
                </c:pt>
                <c:pt idx="14">
                  <c:v>-2033</c:v>
                </c:pt>
                <c:pt idx="15">
                  <c:v>-2593</c:v>
                </c:pt>
                <c:pt idx="16">
                  <c:v>-3011</c:v>
                </c:pt>
                <c:pt idx="17">
                  <c:v>-3879</c:v>
                </c:pt>
                <c:pt idx="18">
                  <c:v>-4139</c:v>
                </c:pt>
                <c:pt idx="19">
                  <c:v>-4288</c:v>
                </c:pt>
                <c:pt idx="20">
                  <c:v>-4997</c:v>
                </c:pt>
                <c:pt idx="21">
                  <c:v>-5948</c:v>
                </c:pt>
                <c:pt idx="22">
                  <c:v>-6648</c:v>
                </c:pt>
                <c:pt idx="23">
                  <c:v>-6970</c:v>
                </c:pt>
                <c:pt idx="24">
                  <c:v>-8200</c:v>
                </c:pt>
                <c:pt idx="25">
                  <c:v>-9232</c:v>
                </c:pt>
                <c:pt idx="26">
                  <c:v>-9669</c:v>
                </c:pt>
                <c:pt idx="27">
                  <c:v>-11520</c:v>
                </c:pt>
                <c:pt idx="28">
                  <c:v>-13562</c:v>
                </c:pt>
                <c:pt idx="29">
                  <c:v>-22495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'SEP 17 Published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'SEP 17 Published MOS estimates'!$L$5:$L$35</c:f>
              <c:numCache>
                <c:formatCode>#,##0</c:formatCode>
                <c:ptCount val="31"/>
                <c:pt idx="0">
                  <c:v>10121.31249</c:v>
                </c:pt>
                <c:pt idx="1">
                  <c:v>3904.2525000000001</c:v>
                </c:pt>
                <c:pt idx="2">
                  <c:v>3541.5137</c:v>
                </c:pt>
                <c:pt idx="3">
                  <c:v>2826.2853799999998</c:v>
                </c:pt>
                <c:pt idx="4">
                  <c:v>2425.8789700000002</c:v>
                </c:pt>
                <c:pt idx="5">
                  <c:v>2201.1470199999999</c:v>
                </c:pt>
                <c:pt idx="6">
                  <c:v>1628.29206</c:v>
                </c:pt>
                <c:pt idx="7">
                  <c:v>1290.30151</c:v>
                </c:pt>
                <c:pt idx="8">
                  <c:v>873.48828000000003</c:v>
                </c:pt>
                <c:pt idx="9">
                  <c:v>578.35641999999996</c:v>
                </c:pt>
                <c:pt idx="10">
                  <c:v>404.61187999999999</c:v>
                </c:pt>
                <c:pt idx="11">
                  <c:v>206.11134999999999</c:v>
                </c:pt>
                <c:pt idx="12">
                  <c:v>28.21161</c:v>
                </c:pt>
                <c:pt idx="13">
                  <c:v>-243.5</c:v>
                </c:pt>
                <c:pt idx="14">
                  <c:v>-305.48439999999999</c:v>
                </c:pt>
                <c:pt idx="15">
                  <c:v>-443.99936000000002</c:v>
                </c:pt>
                <c:pt idx="16">
                  <c:v>-596.69829000000004</c:v>
                </c:pt>
                <c:pt idx="17">
                  <c:v>-758.20663999999999</c:v>
                </c:pt>
                <c:pt idx="18">
                  <c:v>-980.93749000000003</c:v>
                </c:pt>
                <c:pt idx="19">
                  <c:v>-1174.92605</c:v>
                </c:pt>
                <c:pt idx="20">
                  <c:v>-1359.1692</c:v>
                </c:pt>
                <c:pt idx="21">
                  <c:v>-1471.33925</c:v>
                </c:pt>
                <c:pt idx="22">
                  <c:v>-1663.52973</c:v>
                </c:pt>
                <c:pt idx="23">
                  <c:v>-1816.84076</c:v>
                </c:pt>
                <c:pt idx="24">
                  <c:v>-1926.1488400000001</c:v>
                </c:pt>
                <c:pt idx="25">
                  <c:v>-2228.02972</c:v>
                </c:pt>
                <c:pt idx="26">
                  <c:v>-2401.1118299999998</c:v>
                </c:pt>
                <c:pt idx="27">
                  <c:v>-2554.6133</c:v>
                </c:pt>
                <c:pt idx="28">
                  <c:v>-3147.6054899999999</c:v>
                </c:pt>
                <c:pt idx="29">
                  <c:v>-14401.95745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'SEP 17 Published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'SEP 17 Published MOS estimates'!$M$5:$M$35</c:f>
              <c:numCache>
                <c:formatCode>#,##0</c:formatCode>
                <c:ptCount val="31"/>
                <c:pt idx="0">
                  <c:v>12849</c:v>
                </c:pt>
                <c:pt idx="1">
                  <c:v>9253</c:v>
                </c:pt>
                <c:pt idx="2">
                  <c:v>7526</c:v>
                </c:pt>
                <c:pt idx="3">
                  <c:v>6849</c:v>
                </c:pt>
                <c:pt idx="4">
                  <c:v>5632</c:v>
                </c:pt>
                <c:pt idx="5">
                  <c:v>4703</c:v>
                </c:pt>
                <c:pt idx="6">
                  <c:v>2935</c:v>
                </c:pt>
                <c:pt idx="7">
                  <c:v>2343</c:v>
                </c:pt>
                <c:pt idx="8">
                  <c:v>1952</c:v>
                </c:pt>
                <c:pt idx="9">
                  <c:v>1397</c:v>
                </c:pt>
                <c:pt idx="10">
                  <c:v>1136</c:v>
                </c:pt>
                <c:pt idx="11">
                  <c:v>495</c:v>
                </c:pt>
                <c:pt idx="12">
                  <c:v>14</c:v>
                </c:pt>
                <c:pt idx="13">
                  <c:v>-782</c:v>
                </c:pt>
                <c:pt idx="14">
                  <c:v>-1127</c:v>
                </c:pt>
                <c:pt idx="15">
                  <c:v>-1287</c:v>
                </c:pt>
                <c:pt idx="16">
                  <c:v>-1550</c:v>
                </c:pt>
                <c:pt idx="17">
                  <c:v>-1826</c:v>
                </c:pt>
                <c:pt idx="18">
                  <c:v>-2260</c:v>
                </c:pt>
                <c:pt idx="19">
                  <c:v>-2675</c:v>
                </c:pt>
                <c:pt idx="20">
                  <c:v>-3019</c:v>
                </c:pt>
                <c:pt idx="21">
                  <c:v>-3171</c:v>
                </c:pt>
                <c:pt idx="22">
                  <c:v>-3516</c:v>
                </c:pt>
                <c:pt idx="23">
                  <c:v>-4090</c:v>
                </c:pt>
                <c:pt idx="24">
                  <c:v>-4500</c:v>
                </c:pt>
                <c:pt idx="25">
                  <c:v>-4716</c:v>
                </c:pt>
                <c:pt idx="26">
                  <c:v>-4994</c:v>
                </c:pt>
                <c:pt idx="27">
                  <c:v>-5671</c:v>
                </c:pt>
                <c:pt idx="28">
                  <c:v>-6343</c:v>
                </c:pt>
                <c:pt idx="29">
                  <c:v>-11397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'SEP 17 Published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'SEP 17 Published MOS estimates'!$N$5:$N$35</c:f>
              <c:numCache>
                <c:formatCode>#,##0</c:formatCode>
                <c:ptCount val="31"/>
                <c:pt idx="0">
                  <c:v>196</c:v>
                </c:pt>
                <c:pt idx="1">
                  <c:v>94</c:v>
                </c:pt>
                <c:pt idx="2">
                  <c:v>87</c:v>
                </c:pt>
                <c:pt idx="3">
                  <c:v>74</c:v>
                </c:pt>
                <c:pt idx="4">
                  <c:v>61</c:v>
                </c:pt>
                <c:pt idx="5">
                  <c:v>60</c:v>
                </c:pt>
                <c:pt idx="6">
                  <c:v>55</c:v>
                </c:pt>
                <c:pt idx="7">
                  <c:v>50</c:v>
                </c:pt>
                <c:pt idx="8">
                  <c:v>43</c:v>
                </c:pt>
                <c:pt idx="9">
                  <c:v>37</c:v>
                </c:pt>
                <c:pt idx="10">
                  <c:v>28</c:v>
                </c:pt>
                <c:pt idx="11">
                  <c:v>24</c:v>
                </c:pt>
                <c:pt idx="12">
                  <c:v>17</c:v>
                </c:pt>
                <c:pt idx="13">
                  <c:v>7</c:v>
                </c:pt>
                <c:pt idx="14">
                  <c:v>1</c:v>
                </c:pt>
                <c:pt idx="15">
                  <c:v>0</c:v>
                </c:pt>
                <c:pt idx="16">
                  <c:v>-1</c:v>
                </c:pt>
                <c:pt idx="17">
                  <c:v>-3</c:v>
                </c:pt>
                <c:pt idx="18">
                  <c:v>-102</c:v>
                </c:pt>
                <c:pt idx="19">
                  <c:v>-262</c:v>
                </c:pt>
                <c:pt idx="20">
                  <c:v>-643</c:v>
                </c:pt>
                <c:pt idx="21">
                  <c:v>-1425</c:v>
                </c:pt>
                <c:pt idx="22">
                  <c:v>-2252</c:v>
                </c:pt>
                <c:pt idx="23">
                  <c:v>-3086</c:v>
                </c:pt>
                <c:pt idx="24">
                  <c:v>-4258</c:v>
                </c:pt>
                <c:pt idx="25">
                  <c:v>-4906</c:v>
                </c:pt>
                <c:pt idx="26">
                  <c:v>-5856</c:v>
                </c:pt>
                <c:pt idx="27">
                  <c:v>-6505</c:v>
                </c:pt>
                <c:pt idx="28">
                  <c:v>-8701</c:v>
                </c:pt>
                <c:pt idx="29">
                  <c:v>-17616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'SEP 17 Published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'SEP 17 Published MOS estimates'!$O$5:$O$35</c:f>
              <c:numCache>
                <c:formatCode>#,##0</c:formatCode>
                <c:ptCount val="31"/>
                <c:pt idx="0">
                  <c:v>6739</c:v>
                </c:pt>
                <c:pt idx="1">
                  <c:v>4911</c:v>
                </c:pt>
                <c:pt idx="2">
                  <c:v>3670</c:v>
                </c:pt>
                <c:pt idx="3">
                  <c:v>3085</c:v>
                </c:pt>
                <c:pt idx="4">
                  <c:v>2594</c:v>
                </c:pt>
                <c:pt idx="5">
                  <c:v>2143</c:v>
                </c:pt>
                <c:pt idx="6">
                  <c:v>1730</c:v>
                </c:pt>
                <c:pt idx="7">
                  <c:v>1524</c:v>
                </c:pt>
                <c:pt idx="8">
                  <c:v>1305</c:v>
                </c:pt>
                <c:pt idx="9">
                  <c:v>961</c:v>
                </c:pt>
                <c:pt idx="10">
                  <c:v>783</c:v>
                </c:pt>
                <c:pt idx="11">
                  <c:v>486</c:v>
                </c:pt>
                <c:pt idx="12">
                  <c:v>417</c:v>
                </c:pt>
                <c:pt idx="13">
                  <c:v>114</c:v>
                </c:pt>
                <c:pt idx="14">
                  <c:v>46</c:v>
                </c:pt>
                <c:pt idx="15">
                  <c:v>-43</c:v>
                </c:pt>
                <c:pt idx="16">
                  <c:v>-220</c:v>
                </c:pt>
                <c:pt idx="17">
                  <c:v>-299</c:v>
                </c:pt>
                <c:pt idx="18">
                  <c:v>-361</c:v>
                </c:pt>
                <c:pt idx="19">
                  <c:v>-624</c:v>
                </c:pt>
                <c:pt idx="20">
                  <c:v>-962</c:v>
                </c:pt>
                <c:pt idx="21">
                  <c:v>-1150</c:v>
                </c:pt>
                <c:pt idx="22">
                  <c:v>-1277</c:v>
                </c:pt>
                <c:pt idx="23">
                  <c:v>-1526</c:v>
                </c:pt>
                <c:pt idx="24">
                  <c:v>-1930</c:v>
                </c:pt>
                <c:pt idx="25">
                  <c:v>-2465</c:v>
                </c:pt>
                <c:pt idx="26">
                  <c:v>-2669</c:v>
                </c:pt>
                <c:pt idx="27">
                  <c:v>-3596</c:v>
                </c:pt>
                <c:pt idx="28">
                  <c:v>-4282</c:v>
                </c:pt>
                <c:pt idx="29">
                  <c:v>-10035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995040"/>
        <c:axId val="165996608"/>
      </c:lineChart>
      <c:catAx>
        <c:axId val="16599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43861184023"/>
              <c:y val="0.9374354960015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99660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659966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5.1810090405365994E-2"/>
              <c:y val="0.413179229789258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9950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81714785653"/>
          <c:y val="0.74157265429540609"/>
          <c:w val="0.66537556138815979"/>
          <c:h val="0.142346241807493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'OCT 17 Published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'OCT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 17 Published MOS estimates'!$D$19:$H$19</c:f>
              <c:numCache>
                <c:formatCode>#,##0</c:formatCode>
                <c:ptCount val="5"/>
                <c:pt idx="0">
                  <c:v>-7167</c:v>
                </c:pt>
                <c:pt idx="1">
                  <c:v>-1746.5890899999999</c:v>
                </c:pt>
                <c:pt idx="2">
                  <c:v>-2239</c:v>
                </c:pt>
                <c:pt idx="3">
                  <c:v>-155</c:v>
                </c:pt>
                <c:pt idx="4">
                  <c:v>-1024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'OCT 17 Published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'OCT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 17 Published MOS estimates'!$D$20:$H$20</c:f>
              <c:numCache>
                <c:formatCode>#,##0</c:formatCode>
                <c:ptCount val="5"/>
                <c:pt idx="0">
                  <c:v>-14709.5</c:v>
                </c:pt>
                <c:pt idx="1">
                  <c:v>-3330.3054299999999</c:v>
                </c:pt>
                <c:pt idx="2">
                  <c:v>-4847</c:v>
                </c:pt>
                <c:pt idx="3">
                  <c:v>-6410.5</c:v>
                </c:pt>
                <c:pt idx="4">
                  <c:v>-3563.5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'OCT 17 Published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'OCT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 17 Published MOS estimates'!$D$21:$H$21</c:f>
              <c:numCache>
                <c:formatCode>#,##0</c:formatCode>
                <c:ptCount val="5"/>
                <c:pt idx="0">
                  <c:v>-27473</c:v>
                </c:pt>
                <c:pt idx="1">
                  <c:v>-10262.878919999999</c:v>
                </c:pt>
                <c:pt idx="2">
                  <c:v>-9182</c:v>
                </c:pt>
                <c:pt idx="3">
                  <c:v>-17065</c:v>
                </c:pt>
                <c:pt idx="4">
                  <c:v>-14142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'OCT 17 Published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'OCT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 17 Published MOS estimates'!$D$22:$H$22</c:f>
              <c:numCache>
                <c:formatCode>#,##0</c:formatCode>
                <c:ptCount val="5"/>
                <c:pt idx="0">
                  <c:v>-1966.5806451612902</c:v>
                </c:pt>
                <c:pt idx="1">
                  <c:v>-767.79192</c:v>
                </c:pt>
                <c:pt idx="2">
                  <c:v>-229.90322580645162</c:v>
                </c:pt>
                <c:pt idx="3">
                  <c:v>-1192.3548387096773</c:v>
                </c:pt>
                <c:pt idx="4">
                  <c:v>220.06451612903226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'OCT 17 Published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'OCT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 17 Published MOS estimates'!$D$26:$H$26</c:f>
              <c:numCache>
                <c:formatCode>#,##0</c:formatCode>
                <c:ptCount val="5"/>
                <c:pt idx="0">
                  <c:v>-2236</c:v>
                </c:pt>
                <c:pt idx="1">
                  <c:v>-1083.625</c:v>
                </c:pt>
                <c:pt idx="2">
                  <c:v>-327</c:v>
                </c:pt>
                <c:pt idx="3">
                  <c:v>20</c:v>
                </c:pt>
                <c:pt idx="4">
                  <c:v>625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'OCT 17 Published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'OCT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 17 Published MOS estimates'!$D$15:$H$15</c:f>
              <c:numCache>
                <c:formatCode>#,##0</c:formatCode>
                <c:ptCount val="5"/>
                <c:pt idx="0">
                  <c:v>19702</c:v>
                </c:pt>
                <c:pt idx="1">
                  <c:v>5679.5384000000004</c:v>
                </c:pt>
                <c:pt idx="2">
                  <c:v>10410</c:v>
                </c:pt>
                <c:pt idx="3">
                  <c:v>564</c:v>
                </c:pt>
                <c:pt idx="4">
                  <c:v>8538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'OCT 17 Published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'OCT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 17 Published MOS estimates'!$D$16:$H$16</c:f>
              <c:numCache>
                <c:formatCode>#,##0</c:formatCode>
                <c:ptCount val="5"/>
                <c:pt idx="0">
                  <c:v>11277.5</c:v>
                </c:pt>
                <c:pt idx="1">
                  <c:v>4361.7606649999998</c:v>
                </c:pt>
                <c:pt idx="2">
                  <c:v>5214.5</c:v>
                </c:pt>
                <c:pt idx="3">
                  <c:v>117</c:v>
                </c:pt>
                <c:pt idx="4">
                  <c:v>4171.5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'OCT 17 Published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'OCT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 17 Published MOS estimates'!$D$17:$H$17</c:f>
              <c:numCache>
                <c:formatCode>#,##0</c:formatCode>
                <c:ptCount val="5"/>
                <c:pt idx="0">
                  <c:v>4549</c:v>
                </c:pt>
                <c:pt idx="1">
                  <c:v>-167.33286000000001</c:v>
                </c:pt>
                <c:pt idx="2">
                  <c:v>1630</c:v>
                </c:pt>
                <c:pt idx="3">
                  <c:v>62.5</c:v>
                </c:pt>
                <c:pt idx="4">
                  <c:v>1967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168346680"/>
        <c:axId val="168347072"/>
      </c:lineChart>
      <c:catAx>
        <c:axId val="16834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34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3470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346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'OCT 17 Published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'OCT 17 Published MOS estimates'!$K$5:$K$35</c:f>
              <c:numCache>
                <c:formatCode>#,##0</c:formatCode>
                <c:ptCount val="31"/>
                <c:pt idx="0">
                  <c:v>19702</c:v>
                </c:pt>
                <c:pt idx="1">
                  <c:v>12642</c:v>
                </c:pt>
                <c:pt idx="2">
                  <c:v>9913</c:v>
                </c:pt>
                <c:pt idx="3">
                  <c:v>8050</c:v>
                </c:pt>
                <c:pt idx="4">
                  <c:v>7300</c:v>
                </c:pt>
                <c:pt idx="5">
                  <c:v>6456</c:v>
                </c:pt>
                <c:pt idx="6">
                  <c:v>6052</c:v>
                </c:pt>
                <c:pt idx="7">
                  <c:v>5533</c:v>
                </c:pt>
                <c:pt idx="8">
                  <c:v>3565</c:v>
                </c:pt>
                <c:pt idx="9">
                  <c:v>2117</c:v>
                </c:pt>
                <c:pt idx="10">
                  <c:v>1185</c:v>
                </c:pt>
                <c:pt idx="11">
                  <c:v>801</c:v>
                </c:pt>
                <c:pt idx="12">
                  <c:v>-492</c:v>
                </c:pt>
                <c:pt idx="13">
                  <c:v>-1142</c:v>
                </c:pt>
                <c:pt idx="14">
                  <c:v>-1538</c:v>
                </c:pt>
                <c:pt idx="15">
                  <c:v>-2236</c:v>
                </c:pt>
                <c:pt idx="16">
                  <c:v>-2798</c:v>
                </c:pt>
                <c:pt idx="17">
                  <c:v>-3308</c:v>
                </c:pt>
                <c:pt idx="18">
                  <c:v>-3765</c:v>
                </c:pt>
                <c:pt idx="19">
                  <c:v>-4482</c:v>
                </c:pt>
                <c:pt idx="20">
                  <c:v>-5551</c:v>
                </c:pt>
                <c:pt idx="21">
                  <c:v>-6350</c:v>
                </c:pt>
                <c:pt idx="22">
                  <c:v>-6864</c:v>
                </c:pt>
                <c:pt idx="23">
                  <c:v>-7470</c:v>
                </c:pt>
                <c:pt idx="24">
                  <c:v>-8989</c:v>
                </c:pt>
                <c:pt idx="25">
                  <c:v>-9326</c:v>
                </c:pt>
                <c:pt idx="26">
                  <c:v>-10585</c:v>
                </c:pt>
                <c:pt idx="27">
                  <c:v>-12492</c:v>
                </c:pt>
                <c:pt idx="28">
                  <c:v>-13416</c:v>
                </c:pt>
                <c:pt idx="29">
                  <c:v>-16003</c:v>
                </c:pt>
                <c:pt idx="30">
                  <c:v>-27473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'OCT 17 Published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'OCT 17 Published MOS estimates'!$L$5:$L$35</c:f>
              <c:numCache>
                <c:formatCode>#,##0</c:formatCode>
                <c:ptCount val="31"/>
                <c:pt idx="0">
                  <c:v>5679.5384000000004</c:v>
                </c:pt>
                <c:pt idx="1">
                  <c:v>4680.5214800000003</c:v>
                </c:pt>
                <c:pt idx="2">
                  <c:v>4042.9998500000002</c:v>
                </c:pt>
                <c:pt idx="3">
                  <c:v>3224.1972700000001</c:v>
                </c:pt>
                <c:pt idx="4">
                  <c:v>1889.7412999999999</c:v>
                </c:pt>
                <c:pt idx="5">
                  <c:v>584.17137000000002</c:v>
                </c:pt>
                <c:pt idx="6">
                  <c:v>243.64911000000001</c:v>
                </c:pt>
                <c:pt idx="7">
                  <c:v>-4</c:v>
                </c:pt>
                <c:pt idx="8">
                  <c:v>-330.66572000000002</c:v>
                </c:pt>
                <c:pt idx="9">
                  <c:v>-530.30295000000001</c:v>
                </c:pt>
                <c:pt idx="10">
                  <c:v>-592.07227999999998</c:v>
                </c:pt>
                <c:pt idx="11">
                  <c:v>-702.99513000000002</c:v>
                </c:pt>
                <c:pt idx="12">
                  <c:v>-788.71780999999999</c:v>
                </c:pt>
                <c:pt idx="13">
                  <c:v>-884.35305000000005</c:v>
                </c:pt>
                <c:pt idx="14">
                  <c:v>-925.87305000000003</c:v>
                </c:pt>
                <c:pt idx="15">
                  <c:v>-1083.625</c:v>
                </c:pt>
                <c:pt idx="16">
                  <c:v>-1176.2982199999999</c:v>
                </c:pt>
                <c:pt idx="17">
                  <c:v>-1290.8618200000001</c:v>
                </c:pt>
                <c:pt idx="18">
                  <c:v>-1359.9657999999999</c:v>
                </c:pt>
                <c:pt idx="19">
                  <c:v>-1422.3164200000001</c:v>
                </c:pt>
                <c:pt idx="20">
                  <c:v>-1518.99929</c:v>
                </c:pt>
                <c:pt idx="21">
                  <c:v>-1610.00982</c:v>
                </c:pt>
                <c:pt idx="22">
                  <c:v>-1711.75434</c:v>
                </c:pt>
                <c:pt idx="23">
                  <c:v>-1781.4238399999999</c:v>
                </c:pt>
                <c:pt idx="24">
                  <c:v>-1940.7578100000001</c:v>
                </c:pt>
                <c:pt idx="25">
                  <c:v>-2232.68219</c:v>
                </c:pt>
                <c:pt idx="26">
                  <c:v>-2487.2885299999998</c:v>
                </c:pt>
                <c:pt idx="27">
                  <c:v>-2847.91545</c:v>
                </c:pt>
                <c:pt idx="28">
                  <c:v>-3266.2241399999998</c:v>
                </c:pt>
                <c:pt idx="29">
                  <c:v>-3394.38672</c:v>
                </c:pt>
                <c:pt idx="30">
                  <c:v>-10262.878919999999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'OCT 17 Published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'OCT 17 Published MOS estimates'!$M$5:$M$35</c:f>
              <c:numCache>
                <c:formatCode>#,##0</c:formatCode>
                <c:ptCount val="31"/>
                <c:pt idx="0">
                  <c:v>10410</c:v>
                </c:pt>
                <c:pt idx="1">
                  <c:v>6044</c:v>
                </c:pt>
                <c:pt idx="2">
                  <c:v>4385</c:v>
                </c:pt>
                <c:pt idx="3">
                  <c:v>3527</c:v>
                </c:pt>
                <c:pt idx="4">
                  <c:v>3047</c:v>
                </c:pt>
                <c:pt idx="5">
                  <c:v>2691</c:v>
                </c:pt>
                <c:pt idx="6">
                  <c:v>2060</c:v>
                </c:pt>
                <c:pt idx="7">
                  <c:v>1684</c:v>
                </c:pt>
                <c:pt idx="8">
                  <c:v>1576</c:v>
                </c:pt>
                <c:pt idx="9">
                  <c:v>1183</c:v>
                </c:pt>
                <c:pt idx="10">
                  <c:v>723</c:v>
                </c:pt>
                <c:pt idx="11">
                  <c:v>603</c:v>
                </c:pt>
                <c:pt idx="12">
                  <c:v>386</c:v>
                </c:pt>
                <c:pt idx="13">
                  <c:v>70</c:v>
                </c:pt>
                <c:pt idx="14">
                  <c:v>-133</c:v>
                </c:pt>
                <c:pt idx="15">
                  <c:v>-327</c:v>
                </c:pt>
                <c:pt idx="16">
                  <c:v>-534</c:v>
                </c:pt>
                <c:pt idx="17">
                  <c:v>-943</c:v>
                </c:pt>
                <c:pt idx="18">
                  <c:v>-1259</c:v>
                </c:pt>
                <c:pt idx="19">
                  <c:v>-1371</c:v>
                </c:pt>
                <c:pt idx="20">
                  <c:v>-1610</c:v>
                </c:pt>
                <c:pt idx="21">
                  <c:v>-1820</c:v>
                </c:pt>
                <c:pt idx="22">
                  <c:v>-2059</c:v>
                </c:pt>
                <c:pt idx="23">
                  <c:v>-2419</c:v>
                </c:pt>
                <c:pt idx="24">
                  <c:v>-2773</c:v>
                </c:pt>
                <c:pt idx="25">
                  <c:v>-3240</c:v>
                </c:pt>
                <c:pt idx="26">
                  <c:v>-3793</c:v>
                </c:pt>
                <c:pt idx="27">
                  <c:v>-4359</c:v>
                </c:pt>
                <c:pt idx="28">
                  <c:v>-4634</c:v>
                </c:pt>
                <c:pt idx="29">
                  <c:v>-5060</c:v>
                </c:pt>
                <c:pt idx="30">
                  <c:v>-9182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'OCT 17 Published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'OCT 17 Published MOS estimates'!$N$5:$N$35</c:f>
              <c:numCache>
                <c:formatCode>#,##0</c:formatCode>
                <c:ptCount val="31"/>
                <c:pt idx="0">
                  <c:v>564</c:v>
                </c:pt>
                <c:pt idx="1">
                  <c:v>137</c:v>
                </c:pt>
                <c:pt idx="2">
                  <c:v>97</c:v>
                </c:pt>
                <c:pt idx="3">
                  <c:v>86</c:v>
                </c:pt>
                <c:pt idx="4">
                  <c:v>78</c:v>
                </c:pt>
                <c:pt idx="5">
                  <c:v>73</c:v>
                </c:pt>
                <c:pt idx="6">
                  <c:v>68</c:v>
                </c:pt>
                <c:pt idx="7">
                  <c:v>64</c:v>
                </c:pt>
                <c:pt idx="8">
                  <c:v>61</c:v>
                </c:pt>
                <c:pt idx="9">
                  <c:v>53</c:v>
                </c:pt>
                <c:pt idx="10">
                  <c:v>50</c:v>
                </c:pt>
                <c:pt idx="11">
                  <c:v>46</c:v>
                </c:pt>
                <c:pt idx="12">
                  <c:v>40</c:v>
                </c:pt>
                <c:pt idx="13">
                  <c:v>33</c:v>
                </c:pt>
                <c:pt idx="14">
                  <c:v>21</c:v>
                </c:pt>
                <c:pt idx="15">
                  <c:v>20</c:v>
                </c:pt>
                <c:pt idx="16">
                  <c:v>16</c:v>
                </c:pt>
                <c:pt idx="17">
                  <c:v>10</c:v>
                </c:pt>
                <c:pt idx="18">
                  <c:v>7</c:v>
                </c:pt>
                <c:pt idx="19">
                  <c:v>1</c:v>
                </c:pt>
                <c:pt idx="20">
                  <c:v>-6</c:v>
                </c:pt>
                <c:pt idx="21">
                  <c:v>-51</c:v>
                </c:pt>
                <c:pt idx="22">
                  <c:v>-132</c:v>
                </c:pt>
                <c:pt idx="23">
                  <c:v>-178</c:v>
                </c:pt>
                <c:pt idx="24">
                  <c:v>-935</c:v>
                </c:pt>
                <c:pt idx="25">
                  <c:v>-1571</c:v>
                </c:pt>
                <c:pt idx="26">
                  <c:v>-2428</c:v>
                </c:pt>
                <c:pt idx="27">
                  <c:v>-3301</c:v>
                </c:pt>
                <c:pt idx="28">
                  <c:v>-5289</c:v>
                </c:pt>
                <c:pt idx="29">
                  <c:v>-7532</c:v>
                </c:pt>
                <c:pt idx="30">
                  <c:v>-17065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'OCT 17 Published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'OCT 17 Published MOS estimates'!$O$5:$O$35</c:f>
              <c:numCache>
                <c:formatCode>#,##0</c:formatCode>
                <c:ptCount val="31"/>
                <c:pt idx="0">
                  <c:v>8538</c:v>
                </c:pt>
                <c:pt idx="1">
                  <c:v>4879</c:v>
                </c:pt>
                <c:pt idx="2">
                  <c:v>3464</c:v>
                </c:pt>
                <c:pt idx="3">
                  <c:v>3129</c:v>
                </c:pt>
                <c:pt idx="4">
                  <c:v>2569</c:v>
                </c:pt>
                <c:pt idx="5">
                  <c:v>2412</c:v>
                </c:pt>
                <c:pt idx="6">
                  <c:v>2260</c:v>
                </c:pt>
                <c:pt idx="7">
                  <c:v>2058</c:v>
                </c:pt>
                <c:pt idx="8">
                  <c:v>1876</c:v>
                </c:pt>
                <c:pt idx="9">
                  <c:v>1773</c:v>
                </c:pt>
                <c:pt idx="10">
                  <c:v>1612</c:v>
                </c:pt>
                <c:pt idx="11">
                  <c:v>1348</c:v>
                </c:pt>
                <c:pt idx="12">
                  <c:v>1218</c:v>
                </c:pt>
                <c:pt idx="13">
                  <c:v>1051</c:v>
                </c:pt>
                <c:pt idx="14">
                  <c:v>826</c:v>
                </c:pt>
                <c:pt idx="15">
                  <c:v>625</c:v>
                </c:pt>
                <c:pt idx="16">
                  <c:v>429</c:v>
                </c:pt>
                <c:pt idx="17">
                  <c:v>140</c:v>
                </c:pt>
                <c:pt idx="18">
                  <c:v>-111</c:v>
                </c:pt>
                <c:pt idx="19">
                  <c:v>-415</c:v>
                </c:pt>
                <c:pt idx="20">
                  <c:v>-609</c:v>
                </c:pt>
                <c:pt idx="21">
                  <c:v>-748</c:v>
                </c:pt>
                <c:pt idx="22">
                  <c:v>-919</c:v>
                </c:pt>
                <c:pt idx="23">
                  <c:v>-1129</c:v>
                </c:pt>
                <c:pt idx="24">
                  <c:v>-1559</c:v>
                </c:pt>
                <c:pt idx="25">
                  <c:v>-1813</c:v>
                </c:pt>
                <c:pt idx="26">
                  <c:v>-2244</c:v>
                </c:pt>
                <c:pt idx="27">
                  <c:v>-2569</c:v>
                </c:pt>
                <c:pt idx="28">
                  <c:v>-3247</c:v>
                </c:pt>
                <c:pt idx="29">
                  <c:v>-3880</c:v>
                </c:pt>
                <c:pt idx="30">
                  <c:v>-14142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347856"/>
        <c:axId val="168348248"/>
      </c:lineChart>
      <c:catAx>
        <c:axId val="16834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52710652547"/>
              <c:y val="0.9374355185074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34824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683482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8.5091410987419673E-3"/>
              <c:y val="0.413179085752110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347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73870938545"/>
          <c:y val="0.74157280193348263"/>
          <c:w val="0.66537559960177406"/>
          <c:h val="0.14234619499542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'NOV 17 Published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'NOV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 17 Published MOS estimates'!$D$19:$H$19</c:f>
              <c:numCache>
                <c:formatCode>#,##0</c:formatCode>
                <c:ptCount val="5"/>
                <c:pt idx="0">
                  <c:v>-4846</c:v>
                </c:pt>
                <c:pt idx="1">
                  <c:v>-1781.8775800000001</c:v>
                </c:pt>
                <c:pt idx="2">
                  <c:v>-996.5</c:v>
                </c:pt>
                <c:pt idx="3">
                  <c:v>-613.75</c:v>
                </c:pt>
                <c:pt idx="4">
                  <c:v>-859.5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'NOV 17 Published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'NOV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 17 Published MOS estimates'!$D$20:$H$20</c:f>
              <c:numCache>
                <c:formatCode>#,##0</c:formatCode>
                <c:ptCount val="5"/>
                <c:pt idx="0">
                  <c:v>-14351.1</c:v>
                </c:pt>
                <c:pt idx="1">
                  <c:v>-3005.0247825000001</c:v>
                </c:pt>
                <c:pt idx="2">
                  <c:v>-2800.2999999999997</c:v>
                </c:pt>
                <c:pt idx="3">
                  <c:v>-6679.7999999999993</c:v>
                </c:pt>
                <c:pt idx="4">
                  <c:v>-3007.95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'NOV 17 Published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'NOV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 17 Published MOS estimates'!$D$21:$H$21</c:f>
              <c:numCache>
                <c:formatCode>#,##0</c:formatCode>
                <c:ptCount val="5"/>
                <c:pt idx="0">
                  <c:v>-35148</c:v>
                </c:pt>
                <c:pt idx="1">
                  <c:v>-9823.4071899999999</c:v>
                </c:pt>
                <c:pt idx="2">
                  <c:v>-5440</c:v>
                </c:pt>
                <c:pt idx="3">
                  <c:v>-22311</c:v>
                </c:pt>
                <c:pt idx="4">
                  <c:v>-5206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'NOV 17 Published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'NOV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 17 Published MOS estimates'!$D$22:$H$22</c:f>
              <c:numCache>
                <c:formatCode>#,##0</c:formatCode>
                <c:ptCount val="5"/>
                <c:pt idx="0">
                  <c:v>-845.4</c:v>
                </c:pt>
                <c:pt idx="1">
                  <c:v>-867.24290233333329</c:v>
                </c:pt>
                <c:pt idx="2">
                  <c:v>1431.7666666666667</c:v>
                </c:pt>
                <c:pt idx="3">
                  <c:v>-1521.2</c:v>
                </c:pt>
                <c:pt idx="4">
                  <c:v>1105.4000000000001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'NOV 17 Published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'NOV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 17 Published MOS estimates'!$D$26:$H$26</c:f>
              <c:numCache>
                <c:formatCode>#,##0</c:formatCode>
                <c:ptCount val="5"/>
                <c:pt idx="0">
                  <c:v>390.5</c:v>
                </c:pt>
                <c:pt idx="1">
                  <c:v>-982.50422000000003</c:v>
                </c:pt>
                <c:pt idx="2">
                  <c:v>503.5</c:v>
                </c:pt>
                <c:pt idx="3">
                  <c:v>25</c:v>
                </c:pt>
                <c:pt idx="4">
                  <c:v>754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'NOV 17 Published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'NOV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 17 Published MOS estimates'!$D$15:$H$15</c:f>
              <c:numCache>
                <c:formatCode>#,##0</c:formatCode>
                <c:ptCount val="5"/>
                <c:pt idx="0">
                  <c:v>18367</c:v>
                </c:pt>
                <c:pt idx="1">
                  <c:v>4572.9998599999999</c:v>
                </c:pt>
                <c:pt idx="2">
                  <c:v>21336</c:v>
                </c:pt>
                <c:pt idx="3">
                  <c:v>584</c:v>
                </c:pt>
                <c:pt idx="4">
                  <c:v>13575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'NOV 17 Published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'NOV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 17 Published MOS estimates'!$D$16:$H$16</c:f>
              <c:numCache>
                <c:formatCode>#,##0</c:formatCode>
                <c:ptCount val="5"/>
                <c:pt idx="0">
                  <c:v>11325.799999999994</c:v>
                </c:pt>
                <c:pt idx="1">
                  <c:v>2883.8726894999977</c:v>
                </c:pt>
                <c:pt idx="2">
                  <c:v>8550.8999999999942</c:v>
                </c:pt>
                <c:pt idx="3">
                  <c:v>138.39999999999981</c:v>
                </c:pt>
                <c:pt idx="4">
                  <c:v>5419.8999999999969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'NOV 17 Published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'NOV 17 Published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 17 Published MOS estimates'!$D$17:$H$17</c:f>
              <c:numCache>
                <c:formatCode>#,##0</c:formatCode>
                <c:ptCount val="5"/>
                <c:pt idx="0">
                  <c:v>4592.75</c:v>
                </c:pt>
                <c:pt idx="1">
                  <c:v>146.94785999999999</c:v>
                </c:pt>
                <c:pt idx="2">
                  <c:v>2098</c:v>
                </c:pt>
                <c:pt idx="3">
                  <c:v>63.5</c:v>
                </c:pt>
                <c:pt idx="4">
                  <c:v>2577.5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351033712"/>
        <c:axId val="351034104"/>
      </c:lineChart>
      <c:catAx>
        <c:axId val="35103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1034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0341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1033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'NOV 17 Published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'NOV 17 Published MOS estimates'!$K$5:$K$35</c:f>
              <c:numCache>
                <c:formatCode>#,##0</c:formatCode>
                <c:ptCount val="31"/>
                <c:pt idx="0">
                  <c:v>18367</c:v>
                </c:pt>
                <c:pt idx="1">
                  <c:v>12206</c:v>
                </c:pt>
                <c:pt idx="2">
                  <c:v>10250</c:v>
                </c:pt>
                <c:pt idx="3">
                  <c:v>8643</c:v>
                </c:pt>
                <c:pt idx="4">
                  <c:v>7729</c:v>
                </c:pt>
                <c:pt idx="5">
                  <c:v>6821</c:v>
                </c:pt>
                <c:pt idx="6">
                  <c:v>5441</c:v>
                </c:pt>
                <c:pt idx="7">
                  <c:v>4725</c:v>
                </c:pt>
                <c:pt idx="8">
                  <c:v>4196</c:v>
                </c:pt>
                <c:pt idx="9">
                  <c:v>3063</c:v>
                </c:pt>
                <c:pt idx="10">
                  <c:v>2739</c:v>
                </c:pt>
                <c:pt idx="11">
                  <c:v>2372</c:v>
                </c:pt>
                <c:pt idx="12">
                  <c:v>1717</c:v>
                </c:pt>
                <c:pt idx="13">
                  <c:v>1012</c:v>
                </c:pt>
                <c:pt idx="14">
                  <c:v>652</c:v>
                </c:pt>
                <c:pt idx="15">
                  <c:v>129</c:v>
                </c:pt>
                <c:pt idx="16">
                  <c:v>-144</c:v>
                </c:pt>
                <c:pt idx="17">
                  <c:v>-860</c:v>
                </c:pt>
                <c:pt idx="18">
                  <c:v>-1858</c:v>
                </c:pt>
                <c:pt idx="19">
                  <c:v>-2792</c:v>
                </c:pt>
                <c:pt idx="20">
                  <c:v>-3597</c:v>
                </c:pt>
                <c:pt idx="21">
                  <c:v>-3868</c:v>
                </c:pt>
                <c:pt idx="22">
                  <c:v>-5172</c:v>
                </c:pt>
                <c:pt idx="23">
                  <c:v>-5886</c:v>
                </c:pt>
                <c:pt idx="24">
                  <c:v>-7388</c:v>
                </c:pt>
                <c:pt idx="25">
                  <c:v>-9644</c:v>
                </c:pt>
                <c:pt idx="26">
                  <c:v>-10531</c:v>
                </c:pt>
                <c:pt idx="27">
                  <c:v>-13437</c:v>
                </c:pt>
                <c:pt idx="28">
                  <c:v>-15099</c:v>
                </c:pt>
                <c:pt idx="29">
                  <c:v>-35148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'NOV 17 Published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'NOV 17 Published MOS estimates'!$L$5:$L$35</c:f>
              <c:numCache>
                <c:formatCode>#,##0</c:formatCode>
                <c:ptCount val="31"/>
                <c:pt idx="0">
                  <c:v>4572.9998599999999</c:v>
                </c:pt>
                <c:pt idx="1">
                  <c:v>3256.8594600000001</c:v>
                </c:pt>
                <c:pt idx="2">
                  <c:v>2427.9999699999998</c:v>
                </c:pt>
                <c:pt idx="3">
                  <c:v>1271.4550899999999</c:v>
                </c:pt>
                <c:pt idx="4">
                  <c:v>798.55890999999997</c:v>
                </c:pt>
                <c:pt idx="5">
                  <c:v>558.70168000000001</c:v>
                </c:pt>
                <c:pt idx="6">
                  <c:v>416.11131999999998</c:v>
                </c:pt>
                <c:pt idx="7">
                  <c:v>170.68781000000001</c:v>
                </c:pt>
                <c:pt idx="8">
                  <c:v>75.728009999999998</c:v>
                </c:pt>
                <c:pt idx="9">
                  <c:v>-63.332039999999999</c:v>
                </c:pt>
                <c:pt idx="10">
                  <c:v>-458.46161999999998</c:v>
                </c:pt>
                <c:pt idx="11">
                  <c:v>-606.26315</c:v>
                </c:pt>
                <c:pt idx="12">
                  <c:v>-680.50094000000001</c:v>
                </c:pt>
                <c:pt idx="13">
                  <c:v>-771.63842999999997</c:v>
                </c:pt>
                <c:pt idx="14">
                  <c:v>-920.84852999999998</c:v>
                </c:pt>
                <c:pt idx="15">
                  <c:v>-1044.1599100000001</c:v>
                </c:pt>
                <c:pt idx="16">
                  <c:v>-1117.38867</c:v>
                </c:pt>
                <c:pt idx="17">
                  <c:v>-1296.54836</c:v>
                </c:pt>
                <c:pt idx="18">
                  <c:v>-1390.5610200000001</c:v>
                </c:pt>
                <c:pt idx="19">
                  <c:v>-1522.98873</c:v>
                </c:pt>
                <c:pt idx="20">
                  <c:v>-1563.2597800000001</c:v>
                </c:pt>
                <c:pt idx="21">
                  <c:v>-1698.2617299999999</c:v>
                </c:pt>
                <c:pt idx="22">
                  <c:v>-1809.74953</c:v>
                </c:pt>
                <c:pt idx="23">
                  <c:v>-1897.20027</c:v>
                </c:pt>
                <c:pt idx="24">
                  <c:v>-2034.8749</c:v>
                </c:pt>
                <c:pt idx="25">
                  <c:v>-2364.7846399999999</c:v>
                </c:pt>
                <c:pt idx="26">
                  <c:v>-2519.1033699999998</c:v>
                </c:pt>
                <c:pt idx="27">
                  <c:v>-2856.5622100000001</c:v>
                </c:pt>
                <c:pt idx="28">
                  <c:v>-3126.4941600000002</c:v>
                </c:pt>
                <c:pt idx="29">
                  <c:v>-9823.4071899999999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'NOV 17 Published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'NOV 17 Published MOS estimates'!$M$5:$M$35</c:f>
              <c:numCache>
                <c:formatCode>#,##0</c:formatCode>
                <c:ptCount val="31"/>
                <c:pt idx="0">
                  <c:v>21336</c:v>
                </c:pt>
                <c:pt idx="1">
                  <c:v>9585</c:v>
                </c:pt>
                <c:pt idx="2">
                  <c:v>7287</c:v>
                </c:pt>
                <c:pt idx="3">
                  <c:v>3843</c:v>
                </c:pt>
                <c:pt idx="4">
                  <c:v>3294</c:v>
                </c:pt>
                <c:pt idx="5">
                  <c:v>3104</c:v>
                </c:pt>
                <c:pt idx="6">
                  <c:v>2459</c:v>
                </c:pt>
                <c:pt idx="7">
                  <c:v>2136</c:v>
                </c:pt>
                <c:pt idx="8">
                  <c:v>1984</c:v>
                </c:pt>
                <c:pt idx="9">
                  <c:v>1908</c:v>
                </c:pt>
                <c:pt idx="10">
                  <c:v>1692</c:v>
                </c:pt>
                <c:pt idx="11">
                  <c:v>1416</c:v>
                </c:pt>
                <c:pt idx="12">
                  <c:v>1113</c:v>
                </c:pt>
                <c:pt idx="13">
                  <c:v>856</c:v>
                </c:pt>
                <c:pt idx="14">
                  <c:v>584</c:v>
                </c:pt>
                <c:pt idx="15">
                  <c:v>423</c:v>
                </c:pt>
                <c:pt idx="16">
                  <c:v>303</c:v>
                </c:pt>
                <c:pt idx="17">
                  <c:v>125</c:v>
                </c:pt>
                <c:pt idx="18">
                  <c:v>-11</c:v>
                </c:pt>
                <c:pt idx="19">
                  <c:v>-347</c:v>
                </c:pt>
                <c:pt idx="20">
                  <c:v>-676</c:v>
                </c:pt>
                <c:pt idx="21">
                  <c:v>-806</c:v>
                </c:pt>
                <c:pt idx="22">
                  <c:v>-1060</c:v>
                </c:pt>
                <c:pt idx="23">
                  <c:v>-1233</c:v>
                </c:pt>
                <c:pt idx="24">
                  <c:v>-1586</c:v>
                </c:pt>
                <c:pt idx="25">
                  <c:v>-1715</c:v>
                </c:pt>
                <c:pt idx="26">
                  <c:v>-2061</c:v>
                </c:pt>
                <c:pt idx="27">
                  <c:v>-2577</c:v>
                </c:pt>
                <c:pt idx="28">
                  <c:v>-2983</c:v>
                </c:pt>
                <c:pt idx="29">
                  <c:v>-5440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'NOV 17 Published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'NOV 17 Published MOS estimates'!$N$5:$N$35</c:f>
              <c:numCache>
                <c:formatCode>#,##0</c:formatCode>
                <c:ptCount val="31"/>
                <c:pt idx="0">
                  <c:v>584</c:v>
                </c:pt>
                <c:pt idx="1">
                  <c:v>169</c:v>
                </c:pt>
                <c:pt idx="2">
                  <c:v>101</c:v>
                </c:pt>
                <c:pt idx="3">
                  <c:v>93</c:v>
                </c:pt>
                <c:pt idx="4">
                  <c:v>80</c:v>
                </c:pt>
                <c:pt idx="5">
                  <c:v>76</c:v>
                </c:pt>
                <c:pt idx="6">
                  <c:v>70</c:v>
                </c:pt>
                <c:pt idx="7">
                  <c:v>64</c:v>
                </c:pt>
                <c:pt idx="8">
                  <c:v>62</c:v>
                </c:pt>
                <c:pt idx="9">
                  <c:v>56</c:v>
                </c:pt>
                <c:pt idx="10">
                  <c:v>52</c:v>
                </c:pt>
                <c:pt idx="11">
                  <c:v>46</c:v>
                </c:pt>
                <c:pt idx="12">
                  <c:v>41</c:v>
                </c:pt>
                <c:pt idx="13">
                  <c:v>38</c:v>
                </c:pt>
                <c:pt idx="14">
                  <c:v>31</c:v>
                </c:pt>
                <c:pt idx="15">
                  <c:v>19</c:v>
                </c:pt>
                <c:pt idx="16">
                  <c:v>10</c:v>
                </c:pt>
                <c:pt idx="17">
                  <c:v>4</c:v>
                </c:pt>
                <c:pt idx="18">
                  <c:v>-4</c:v>
                </c:pt>
                <c:pt idx="19">
                  <c:v>-56</c:v>
                </c:pt>
                <c:pt idx="20">
                  <c:v>-177</c:v>
                </c:pt>
                <c:pt idx="21">
                  <c:v>-289</c:v>
                </c:pt>
                <c:pt idx="22">
                  <c:v>-722</c:v>
                </c:pt>
                <c:pt idx="23">
                  <c:v>-1547</c:v>
                </c:pt>
                <c:pt idx="24">
                  <c:v>-2050</c:v>
                </c:pt>
                <c:pt idx="25">
                  <c:v>-2780</c:v>
                </c:pt>
                <c:pt idx="26">
                  <c:v>-4100</c:v>
                </c:pt>
                <c:pt idx="27">
                  <c:v>-5780</c:v>
                </c:pt>
                <c:pt idx="28">
                  <c:v>-7416</c:v>
                </c:pt>
                <c:pt idx="29">
                  <c:v>-22311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'NOV 17 Published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'NOV 17 Published MOS estimates'!$O$5:$O$35</c:f>
              <c:numCache>
                <c:formatCode>#,##0</c:formatCode>
                <c:ptCount val="31"/>
                <c:pt idx="0">
                  <c:v>13575</c:v>
                </c:pt>
                <c:pt idx="1">
                  <c:v>5851</c:v>
                </c:pt>
                <c:pt idx="2">
                  <c:v>4893</c:v>
                </c:pt>
                <c:pt idx="3">
                  <c:v>3847</c:v>
                </c:pt>
                <c:pt idx="4">
                  <c:v>3515</c:v>
                </c:pt>
                <c:pt idx="5">
                  <c:v>3132</c:v>
                </c:pt>
                <c:pt idx="6">
                  <c:v>3026</c:v>
                </c:pt>
                <c:pt idx="7">
                  <c:v>2625</c:v>
                </c:pt>
                <c:pt idx="8">
                  <c:v>2435</c:v>
                </c:pt>
                <c:pt idx="9">
                  <c:v>2231</c:v>
                </c:pt>
                <c:pt idx="10">
                  <c:v>1940</c:v>
                </c:pt>
                <c:pt idx="11">
                  <c:v>1679</c:v>
                </c:pt>
                <c:pt idx="12">
                  <c:v>1438</c:v>
                </c:pt>
                <c:pt idx="13">
                  <c:v>1152</c:v>
                </c:pt>
                <c:pt idx="14">
                  <c:v>864</c:v>
                </c:pt>
                <c:pt idx="15">
                  <c:v>644</c:v>
                </c:pt>
                <c:pt idx="16">
                  <c:v>545</c:v>
                </c:pt>
                <c:pt idx="17">
                  <c:v>359</c:v>
                </c:pt>
                <c:pt idx="18">
                  <c:v>-29</c:v>
                </c:pt>
                <c:pt idx="19">
                  <c:v>-201</c:v>
                </c:pt>
                <c:pt idx="20">
                  <c:v>-390</c:v>
                </c:pt>
                <c:pt idx="21">
                  <c:v>-600</c:v>
                </c:pt>
                <c:pt idx="22">
                  <c:v>-946</c:v>
                </c:pt>
                <c:pt idx="23">
                  <c:v>-1105</c:v>
                </c:pt>
                <c:pt idx="24">
                  <c:v>-1708</c:v>
                </c:pt>
                <c:pt idx="25">
                  <c:v>-2083</c:v>
                </c:pt>
                <c:pt idx="26">
                  <c:v>-2354</c:v>
                </c:pt>
                <c:pt idx="27">
                  <c:v>-2739</c:v>
                </c:pt>
                <c:pt idx="28">
                  <c:v>-3228</c:v>
                </c:pt>
                <c:pt idx="29">
                  <c:v>-5206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1034888"/>
        <c:axId val="351035280"/>
      </c:lineChart>
      <c:catAx>
        <c:axId val="351034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52710652547"/>
              <c:y val="0.9374355185074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103528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510352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8.5091410987419673E-3"/>
              <c:y val="0.413179085752110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10348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6156887632464"/>
          <c:y val="0.77362195534335354"/>
          <c:w val="0.66537559960177406"/>
          <c:h val="0.14234619499542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2802</xdr:colOff>
      <xdr:row>25</xdr:row>
      <xdr:rowOff>5603</xdr:rowOff>
    </xdr:from>
    <xdr:to>
      <xdr:col>22</xdr:col>
      <xdr:colOff>136152</xdr:colOff>
      <xdr:row>46</xdr:row>
      <xdr:rowOff>34178</xdr:rowOff>
    </xdr:to>
    <xdr:graphicFrame macro="">
      <xdr:nvGraphicFramePr>
        <xdr:cNvPr id="218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164727</xdr:colOff>
      <xdr:row>3</xdr:row>
      <xdr:rowOff>21292</xdr:rowOff>
    </xdr:from>
    <xdr:to>
      <xdr:col>22</xdr:col>
      <xdr:colOff>15689</xdr:colOff>
      <xdr:row>20</xdr:row>
      <xdr:rowOff>149599</xdr:rowOff>
    </xdr:to>
    <xdr:graphicFrame macro="">
      <xdr:nvGraphicFramePr>
        <xdr:cNvPr id="218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25</xdr:row>
      <xdr:rowOff>28575</xdr:rowOff>
    </xdr:from>
    <xdr:to>
      <xdr:col>22</xdr:col>
      <xdr:colOff>200025</xdr:colOff>
      <xdr:row>46</xdr:row>
      <xdr:rowOff>57150</xdr:rowOff>
    </xdr:to>
    <xdr:graphicFrame macro="">
      <xdr:nvGraphicFramePr>
        <xdr:cNvPr id="49365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3</xdr:row>
      <xdr:rowOff>19050</xdr:rowOff>
    </xdr:from>
    <xdr:to>
      <xdr:col>22</xdr:col>
      <xdr:colOff>171450</xdr:colOff>
      <xdr:row>20</xdr:row>
      <xdr:rowOff>152400</xdr:rowOff>
    </xdr:to>
    <xdr:graphicFrame macro="">
      <xdr:nvGraphicFramePr>
        <xdr:cNvPr id="4936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25214</xdr:colOff>
      <xdr:row>25</xdr:row>
      <xdr:rowOff>5603</xdr:rowOff>
    </xdr:from>
    <xdr:to>
      <xdr:col>22</xdr:col>
      <xdr:colOff>158564</xdr:colOff>
      <xdr:row>46</xdr:row>
      <xdr:rowOff>34178</xdr:rowOff>
    </xdr:to>
    <xdr:graphicFrame macro="">
      <xdr:nvGraphicFramePr>
        <xdr:cNvPr id="49160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22411</xdr:colOff>
      <xdr:row>3</xdr:row>
      <xdr:rowOff>11206</xdr:rowOff>
    </xdr:from>
    <xdr:to>
      <xdr:col>22</xdr:col>
      <xdr:colOff>174811</xdr:colOff>
      <xdr:row>20</xdr:row>
      <xdr:rowOff>144556</xdr:rowOff>
    </xdr:to>
    <xdr:graphicFrame macro="">
      <xdr:nvGraphicFramePr>
        <xdr:cNvPr id="4916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docs/sites/so/gso/STTM%20Operations/Market%20Operator%20Service%20(MOS)/MOS%20Estimates/2017/Sept%202017%20to%20Nov%202017/GP-4002-F03%20MOS%20Estimates%20Forecast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eriod_1"/>
      <sheetName val="P1 Graphs &amp; Statistics"/>
      <sheetName val="Period_2"/>
      <sheetName val="P2 Graphs &amp; Statistics"/>
      <sheetName val="Period_3"/>
      <sheetName val="P3 Graphs &amp; Statistics"/>
      <sheetName val="Query_Result"/>
      <sheetName val="DataSheet"/>
    </sheetNames>
    <sheetDataSet>
      <sheetData sheetId="0"/>
      <sheetData sheetId="1"/>
      <sheetData sheetId="2"/>
      <sheetData sheetId="3">
        <row r="3">
          <cell r="Q3">
            <v>19702</v>
          </cell>
          <cell r="R3">
            <v>5679.5384000000004</v>
          </cell>
          <cell r="S3">
            <v>10410</v>
          </cell>
          <cell r="T3">
            <v>564</v>
          </cell>
          <cell r="V3">
            <v>8538</v>
          </cell>
        </row>
        <row r="4">
          <cell r="Q4">
            <v>12642</v>
          </cell>
          <cell r="R4">
            <v>4680.5214800000003</v>
          </cell>
          <cell r="S4">
            <v>6044</v>
          </cell>
          <cell r="T4">
            <v>137</v>
          </cell>
          <cell r="V4">
            <v>4879</v>
          </cell>
        </row>
        <row r="5">
          <cell r="Q5">
            <v>9913</v>
          </cell>
          <cell r="R5">
            <v>4042.9998500000002</v>
          </cell>
          <cell r="S5">
            <v>4385</v>
          </cell>
          <cell r="T5">
            <v>97</v>
          </cell>
          <cell r="V5">
            <v>3464</v>
          </cell>
        </row>
        <row r="6">
          <cell r="Q6">
            <v>8050</v>
          </cell>
          <cell r="R6">
            <v>3224.1972700000001</v>
          </cell>
          <cell r="S6">
            <v>3527</v>
          </cell>
          <cell r="T6">
            <v>86</v>
          </cell>
          <cell r="V6">
            <v>3129</v>
          </cell>
        </row>
        <row r="7">
          <cell r="Q7">
            <v>7300</v>
          </cell>
          <cell r="R7">
            <v>1889.7412999999999</v>
          </cell>
          <cell r="S7">
            <v>3047</v>
          </cell>
          <cell r="T7">
            <v>78</v>
          </cell>
          <cell r="V7">
            <v>2569</v>
          </cell>
        </row>
        <row r="8">
          <cell r="Q8">
            <v>6456</v>
          </cell>
          <cell r="R8">
            <v>584.17137000000002</v>
          </cell>
          <cell r="S8">
            <v>2691</v>
          </cell>
          <cell r="T8">
            <v>73</v>
          </cell>
          <cell r="V8">
            <v>2412</v>
          </cell>
        </row>
        <row r="9">
          <cell r="Q9">
            <v>6052</v>
          </cell>
          <cell r="R9">
            <v>243.64911000000001</v>
          </cell>
          <cell r="S9">
            <v>2060</v>
          </cell>
          <cell r="T9">
            <v>68</v>
          </cell>
          <cell r="V9">
            <v>2260</v>
          </cell>
        </row>
        <row r="10">
          <cell r="Q10">
            <v>5533</v>
          </cell>
          <cell r="R10">
            <v>-4</v>
          </cell>
          <cell r="S10">
            <v>1684</v>
          </cell>
          <cell r="T10">
            <v>64</v>
          </cell>
          <cell r="V10">
            <v>2058</v>
          </cell>
        </row>
        <row r="11">
          <cell r="Q11">
            <v>3565</v>
          </cell>
          <cell r="R11">
            <v>-330.66572000000002</v>
          </cell>
          <cell r="S11">
            <v>1576</v>
          </cell>
          <cell r="T11">
            <v>61</v>
          </cell>
          <cell r="V11">
            <v>1876</v>
          </cell>
        </row>
        <row r="12">
          <cell r="Q12">
            <v>2117</v>
          </cell>
          <cell r="R12">
            <v>-530.30295000000001</v>
          </cell>
          <cell r="S12">
            <v>1183</v>
          </cell>
          <cell r="T12">
            <v>53</v>
          </cell>
          <cell r="V12">
            <v>1773</v>
          </cell>
        </row>
        <row r="13">
          <cell r="Q13">
            <v>1185</v>
          </cell>
          <cell r="R13">
            <v>-592.07227999999998</v>
          </cell>
          <cell r="S13">
            <v>723</v>
          </cell>
          <cell r="T13">
            <v>50</v>
          </cell>
          <cell r="V13">
            <v>1612</v>
          </cell>
        </row>
        <row r="14">
          <cell r="Q14">
            <v>801</v>
          </cell>
          <cell r="R14">
            <v>-702.99513000000002</v>
          </cell>
          <cell r="S14">
            <v>603</v>
          </cell>
          <cell r="T14">
            <v>46</v>
          </cell>
          <cell r="V14">
            <v>1348</v>
          </cell>
        </row>
        <row r="15">
          <cell r="Q15">
            <v>-492</v>
          </cell>
          <cell r="R15">
            <v>-788.71780999999999</v>
          </cell>
          <cell r="S15">
            <v>386</v>
          </cell>
          <cell r="T15">
            <v>40</v>
          </cell>
          <cell r="V15">
            <v>1218</v>
          </cell>
        </row>
        <row r="16">
          <cell r="Q16">
            <v>-1142</v>
          </cell>
          <cell r="R16">
            <v>-884.35305000000005</v>
          </cell>
          <cell r="S16">
            <v>70</v>
          </cell>
          <cell r="T16">
            <v>33</v>
          </cell>
          <cell r="V16">
            <v>1051</v>
          </cell>
        </row>
        <row r="17">
          <cell r="Q17">
            <v>-1538</v>
          </cell>
          <cell r="R17">
            <v>-925.87305000000003</v>
          </cell>
          <cell r="S17">
            <v>-133</v>
          </cell>
          <cell r="T17">
            <v>21</v>
          </cell>
          <cell r="V17">
            <v>826</v>
          </cell>
        </row>
        <row r="18">
          <cell r="Q18">
            <v>-2236</v>
          </cell>
          <cell r="R18">
            <v>-1083.625</v>
          </cell>
          <cell r="S18">
            <v>-327</v>
          </cell>
          <cell r="T18">
            <v>20</v>
          </cell>
          <cell r="V18">
            <v>625</v>
          </cell>
        </row>
        <row r="19">
          <cell r="Q19">
            <v>-2798</v>
          </cell>
          <cell r="R19">
            <v>-1176.2982199999999</v>
          </cell>
          <cell r="S19">
            <v>-534</v>
          </cell>
          <cell r="T19">
            <v>16</v>
          </cell>
          <cell r="V19">
            <v>429</v>
          </cell>
        </row>
        <row r="20">
          <cell r="Q20">
            <v>-3308</v>
          </cell>
          <cell r="R20">
            <v>-1290.8618200000001</v>
          </cell>
          <cell r="S20">
            <v>-943</v>
          </cell>
          <cell r="T20">
            <v>10</v>
          </cell>
          <cell r="V20">
            <v>140</v>
          </cell>
        </row>
        <row r="21">
          <cell r="Q21">
            <v>-3765</v>
          </cell>
          <cell r="R21">
            <v>-1359.9657999999999</v>
          </cell>
          <cell r="S21">
            <v>-1259</v>
          </cell>
          <cell r="T21">
            <v>7</v>
          </cell>
          <cell r="V21">
            <v>-111</v>
          </cell>
        </row>
        <row r="22">
          <cell r="Q22">
            <v>-4482</v>
          </cell>
          <cell r="R22">
            <v>-1422.3164200000001</v>
          </cell>
          <cell r="S22">
            <v>-1371</v>
          </cell>
          <cell r="T22">
            <v>1</v>
          </cell>
          <cell r="V22">
            <v>-415</v>
          </cell>
        </row>
        <row r="23">
          <cell r="Q23">
            <v>-5551</v>
          </cell>
          <cell r="R23">
            <v>-1518.99929</v>
          </cell>
          <cell r="S23">
            <v>-1610</v>
          </cell>
          <cell r="T23">
            <v>-6</v>
          </cell>
          <cell r="V23">
            <v>-609</v>
          </cell>
        </row>
        <row r="24">
          <cell r="Q24">
            <v>-6350</v>
          </cell>
          <cell r="R24">
            <v>-1610.00982</v>
          </cell>
          <cell r="S24">
            <v>-1820</v>
          </cell>
          <cell r="T24">
            <v>-51</v>
          </cell>
          <cell r="V24">
            <v>-748</v>
          </cell>
        </row>
        <row r="25">
          <cell r="Q25">
            <v>-6864</v>
          </cell>
          <cell r="R25">
            <v>-1711.75434</v>
          </cell>
          <cell r="S25">
            <v>-2059</v>
          </cell>
          <cell r="T25">
            <v>-132</v>
          </cell>
          <cell r="V25">
            <v>-919</v>
          </cell>
        </row>
        <row r="26">
          <cell r="Q26">
            <v>-7470</v>
          </cell>
          <cell r="R26">
            <v>-1781.4238399999999</v>
          </cell>
          <cell r="S26">
            <v>-2419</v>
          </cell>
          <cell r="T26">
            <v>-178</v>
          </cell>
          <cell r="V26">
            <v>-1129</v>
          </cell>
        </row>
        <row r="27">
          <cell r="Q27">
            <v>-8989</v>
          </cell>
          <cell r="R27">
            <v>-1940.7578100000001</v>
          </cell>
          <cell r="S27">
            <v>-2773</v>
          </cell>
          <cell r="T27">
            <v>-935</v>
          </cell>
          <cell r="V27">
            <v>-1559</v>
          </cell>
        </row>
        <row r="28">
          <cell r="Q28">
            <v>-9326</v>
          </cell>
          <cell r="R28">
            <v>-2232.68219</v>
          </cell>
          <cell r="S28">
            <v>-3240</v>
          </cell>
          <cell r="T28">
            <v>-1571</v>
          </cell>
          <cell r="V28">
            <v>-1813</v>
          </cell>
        </row>
        <row r="29">
          <cell r="Q29">
            <v>-10585</v>
          </cell>
          <cell r="R29">
            <v>-2487.2885299999998</v>
          </cell>
          <cell r="S29">
            <v>-3793</v>
          </cell>
          <cell r="T29">
            <v>-2428</v>
          </cell>
          <cell r="V29">
            <v>-2244</v>
          </cell>
        </row>
        <row r="30">
          <cell r="Q30">
            <v>-12492</v>
          </cell>
          <cell r="R30">
            <v>-2847.91545</v>
          </cell>
          <cell r="S30">
            <v>-4359</v>
          </cell>
          <cell r="T30">
            <v>-3301</v>
          </cell>
          <cell r="V30">
            <v>-2569</v>
          </cell>
        </row>
        <row r="31">
          <cell r="Q31">
            <v>-13416</v>
          </cell>
          <cell r="R31">
            <v>-3266.2241399999998</v>
          </cell>
          <cell r="S31">
            <v>-4634</v>
          </cell>
          <cell r="T31">
            <v>-5289</v>
          </cell>
          <cell r="V31">
            <v>-3247</v>
          </cell>
        </row>
        <row r="32">
          <cell r="Q32">
            <v>-16003</v>
          </cell>
          <cell r="R32">
            <v>-3394.38672</v>
          </cell>
          <cell r="S32">
            <v>-5060</v>
          </cell>
          <cell r="T32">
            <v>-7532</v>
          </cell>
          <cell r="V32">
            <v>-3880</v>
          </cell>
        </row>
        <row r="33">
          <cell r="Q33">
            <v>-27473</v>
          </cell>
          <cell r="R33">
            <v>-10262.878919999999</v>
          </cell>
          <cell r="S33">
            <v>-9182</v>
          </cell>
          <cell r="T33">
            <v>-17065</v>
          </cell>
          <cell r="V33">
            <v>-14142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2:AE96"/>
  <sheetViews>
    <sheetView tabSelected="1" zoomScale="85" zoomScaleNormal="85" workbookViewId="0">
      <selection activeCell="E24" sqref="E24"/>
    </sheetView>
  </sheetViews>
  <sheetFormatPr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64" t="s">
        <v>22</v>
      </c>
      <c r="D2" s="64"/>
      <c r="E2" s="64"/>
      <c r="F2" s="64"/>
      <c r="G2" s="64"/>
      <c r="H2" s="64"/>
    </row>
    <row r="3" spans="2:31" ht="29.25" customHeight="1" x14ac:dyDescent="0.2">
      <c r="C3" s="64" t="s">
        <v>21</v>
      </c>
      <c r="D3" s="64"/>
      <c r="E3" s="64"/>
      <c r="F3" s="64"/>
      <c r="G3" s="64"/>
      <c r="H3" s="64"/>
      <c r="I3" s="27"/>
      <c r="J3" s="64" t="s">
        <v>18</v>
      </c>
      <c r="K3" s="64"/>
      <c r="L3" s="64"/>
      <c r="M3" s="64"/>
      <c r="N3" s="64"/>
      <c r="O3" s="64"/>
      <c r="P3" s="27"/>
      <c r="Q3" s="64" t="s">
        <v>20</v>
      </c>
      <c r="R3" s="64"/>
      <c r="S3" s="64"/>
      <c r="T3" s="64"/>
      <c r="U3" s="64"/>
      <c r="V3" s="6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38" t="s">
        <v>7</v>
      </c>
      <c r="L4" s="38" t="s">
        <v>5</v>
      </c>
      <c r="M4" s="38" t="s">
        <v>6</v>
      </c>
      <c r="N4" s="38" t="s">
        <v>15</v>
      </c>
      <c r="O4" s="38" t="s">
        <v>14</v>
      </c>
      <c r="P4" s="1"/>
      <c r="V4" s="1"/>
      <c r="W4" s="1"/>
    </row>
    <row r="5" spans="2:31" ht="12.75" x14ac:dyDescent="0.2">
      <c r="C5" s="40" t="s">
        <v>12</v>
      </c>
      <c r="D5" s="39">
        <f>MAX(K5:K35)</f>
        <v>25212</v>
      </c>
      <c r="E5" s="39">
        <f t="shared" ref="E5:H5" si="0">MAX(L5:L35)</f>
        <v>10121.31249</v>
      </c>
      <c r="F5" s="39">
        <f t="shared" si="0"/>
        <v>12849</v>
      </c>
      <c r="G5" s="39">
        <f t="shared" si="0"/>
        <v>196</v>
      </c>
      <c r="H5" s="39">
        <f t="shared" si="0"/>
        <v>6739</v>
      </c>
      <c r="I5" s="1">
        <v>1</v>
      </c>
      <c r="J5" s="42">
        <v>1</v>
      </c>
      <c r="K5" s="34">
        <v>25212</v>
      </c>
      <c r="L5" s="18">
        <v>10121.31249</v>
      </c>
      <c r="M5" s="18">
        <v>12849</v>
      </c>
      <c r="N5" s="18">
        <v>196</v>
      </c>
      <c r="O5" s="33">
        <v>6739</v>
      </c>
      <c r="AC5"/>
      <c r="AD5" s="2"/>
      <c r="AE5" s="6"/>
    </row>
    <row r="6" spans="2:31" ht="12.75" x14ac:dyDescent="0.2">
      <c r="B6" s="41"/>
      <c r="C6" s="40" t="s">
        <v>13</v>
      </c>
      <c r="D6" s="39">
        <f>-MIN(K5:K35)</f>
        <v>22495</v>
      </c>
      <c r="E6" s="39">
        <f t="shared" ref="E6:H6" si="1">-MIN(L5:L35)</f>
        <v>14401.95745</v>
      </c>
      <c r="F6" s="39">
        <f t="shared" si="1"/>
        <v>11397</v>
      </c>
      <c r="G6" s="39">
        <f t="shared" si="1"/>
        <v>17616</v>
      </c>
      <c r="H6" s="39">
        <f t="shared" si="1"/>
        <v>10035</v>
      </c>
      <c r="I6" s="1">
        <v>2</v>
      </c>
      <c r="J6" s="43">
        <v>1</v>
      </c>
      <c r="K6" s="34">
        <v>14552</v>
      </c>
      <c r="L6" s="18">
        <v>3904.2525000000001</v>
      </c>
      <c r="M6" s="18">
        <v>9253</v>
      </c>
      <c r="N6" s="18">
        <v>94</v>
      </c>
      <c r="O6" s="35">
        <v>4911</v>
      </c>
      <c r="AC6"/>
      <c r="AD6" s="2"/>
    </row>
    <row r="7" spans="2:31" ht="12.75" x14ac:dyDescent="0.2">
      <c r="I7" s="1">
        <v>3</v>
      </c>
      <c r="J7" s="43">
        <v>1</v>
      </c>
      <c r="K7" s="34">
        <v>10823</v>
      </c>
      <c r="L7" s="18">
        <v>3541.5137</v>
      </c>
      <c r="M7" s="18">
        <v>7526</v>
      </c>
      <c r="N7" s="18">
        <v>87</v>
      </c>
      <c r="O7" s="35">
        <v>3670</v>
      </c>
      <c r="W7" s="5"/>
      <c r="AC7"/>
      <c r="AD7" s="2"/>
    </row>
    <row r="8" spans="2:31" ht="12.75" x14ac:dyDescent="0.2">
      <c r="I8" s="1">
        <v>4</v>
      </c>
      <c r="J8" s="43">
        <v>1</v>
      </c>
      <c r="K8" s="34">
        <v>9078</v>
      </c>
      <c r="L8" s="18">
        <v>2826.2853799999998</v>
      </c>
      <c r="M8" s="18">
        <v>6849</v>
      </c>
      <c r="N8" s="18">
        <v>74</v>
      </c>
      <c r="O8" s="35">
        <v>3085</v>
      </c>
      <c r="W8" s="5"/>
      <c r="AC8"/>
      <c r="AD8" s="2"/>
    </row>
    <row r="9" spans="2:31" ht="12.75" x14ac:dyDescent="0.2">
      <c r="I9" s="1">
        <v>5</v>
      </c>
      <c r="J9" s="43">
        <v>1</v>
      </c>
      <c r="K9" s="34">
        <v>7678</v>
      </c>
      <c r="L9" s="18">
        <v>2425.8789700000002</v>
      </c>
      <c r="M9" s="18">
        <v>5632</v>
      </c>
      <c r="N9" s="18">
        <v>61</v>
      </c>
      <c r="O9" s="35">
        <v>2594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34">
        <v>6307</v>
      </c>
      <c r="L10" s="18">
        <v>2201.1470199999999</v>
      </c>
      <c r="M10" s="18">
        <v>4703</v>
      </c>
      <c r="N10" s="18">
        <v>60</v>
      </c>
      <c r="O10" s="35">
        <v>2143</v>
      </c>
      <c r="W10" s="5"/>
      <c r="AC10"/>
      <c r="AD10" s="2"/>
    </row>
    <row r="11" spans="2:31" ht="12.75" customHeight="1" x14ac:dyDescent="0.2">
      <c r="C11" s="64" t="s">
        <v>17</v>
      </c>
      <c r="D11" s="64"/>
      <c r="E11" s="64"/>
      <c r="F11" s="64"/>
      <c r="G11" s="64"/>
      <c r="H11" s="64"/>
      <c r="I11" s="1">
        <v>7</v>
      </c>
      <c r="J11" s="43">
        <v>1</v>
      </c>
      <c r="K11" s="34">
        <v>4711</v>
      </c>
      <c r="L11" s="18">
        <v>1628.29206</v>
      </c>
      <c r="M11" s="18">
        <v>2935</v>
      </c>
      <c r="N11" s="18">
        <v>55</v>
      </c>
      <c r="O11" s="35">
        <v>1730</v>
      </c>
      <c r="W11" s="5"/>
      <c r="AC11"/>
      <c r="AD11" s="2"/>
    </row>
    <row r="12" spans="2:31" ht="12.75" x14ac:dyDescent="0.2">
      <c r="C12" s="64"/>
      <c r="D12" s="64"/>
      <c r="E12" s="64"/>
      <c r="F12" s="64"/>
      <c r="G12" s="64"/>
      <c r="H12" s="64"/>
      <c r="I12" s="1">
        <v>8</v>
      </c>
      <c r="J12" s="43">
        <v>1</v>
      </c>
      <c r="K12" s="34">
        <v>4138</v>
      </c>
      <c r="L12" s="18">
        <v>1290.30151</v>
      </c>
      <c r="M12" s="18">
        <v>2343</v>
      </c>
      <c r="N12" s="18">
        <v>50</v>
      </c>
      <c r="O12" s="35">
        <v>1524</v>
      </c>
      <c r="W12" s="5"/>
      <c r="AC12"/>
      <c r="AD12" s="2"/>
    </row>
    <row r="13" spans="2:31" ht="12.75" x14ac:dyDescent="0.2">
      <c r="C13" s="4"/>
      <c r="D13" s="65" t="s">
        <v>10</v>
      </c>
      <c r="E13" s="66"/>
      <c r="F13" s="66"/>
      <c r="G13" s="66"/>
      <c r="H13" s="66"/>
      <c r="I13" s="1">
        <v>9</v>
      </c>
      <c r="J13" s="43">
        <v>1</v>
      </c>
      <c r="K13" s="34">
        <v>2577</v>
      </c>
      <c r="L13" s="18">
        <v>873.48828000000003</v>
      </c>
      <c r="M13" s="18">
        <v>1952</v>
      </c>
      <c r="N13" s="18">
        <v>43</v>
      </c>
      <c r="O13" s="35">
        <v>1305</v>
      </c>
      <c r="W13" s="5"/>
      <c r="AC13"/>
      <c r="AD13" s="2"/>
    </row>
    <row r="14" spans="2:31" ht="12.75" customHeight="1" x14ac:dyDescent="0.2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v>1799</v>
      </c>
      <c r="L14" s="18">
        <v>578.35641999999996</v>
      </c>
      <c r="M14" s="18">
        <v>1397</v>
      </c>
      <c r="N14" s="18">
        <v>37</v>
      </c>
      <c r="O14" s="35">
        <v>961</v>
      </c>
      <c r="W14" s="5"/>
      <c r="AC14"/>
      <c r="AD14" s="2"/>
    </row>
    <row r="15" spans="2:31" ht="12.75" customHeight="1" x14ac:dyDescent="0.2">
      <c r="C15" s="57" t="s">
        <v>0</v>
      </c>
      <c r="D15" s="31">
        <f>MAX(K5:K35)</f>
        <v>25212</v>
      </c>
      <c r="E15" s="32">
        <f t="shared" ref="E15:H15" si="2">MAX(L5:L35)</f>
        <v>10121.31249</v>
      </c>
      <c r="F15" s="32">
        <f t="shared" si="2"/>
        <v>12849</v>
      </c>
      <c r="G15" s="32">
        <f t="shared" si="2"/>
        <v>196</v>
      </c>
      <c r="H15" s="33">
        <f t="shared" si="2"/>
        <v>6739</v>
      </c>
      <c r="I15" s="1">
        <v>11</v>
      </c>
      <c r="J15" s="43">
        <v>1</v>
      </c>
      <c r="K15" s="34">
        <v>954</v>
      </c>
      <c r="L15" s="18">
        <v>404.61187999999999</v>
      </c>
      <c r="M15" s="18">
        <v>1136</v>
      </c>
      <c r="N15" s="18">
        <v>28</v>
      </c>
      <c r="O15" s="35">
        <v>783</v>
      </c>
      <c r="W15" s="8"/>
      <c r="AC15"/>
      <c r="AD15" s="2"/>
    </row>
    <row r="16" spans="2:31" ht="12.75" x14ac:dyDescent="0.2">
      <c r="C16" s="58">
        <v>0.95</v>
      </c>
      <c r="D16" s="34">
        <f>PERCENTILE(K5:K35, 0.95)</f>
        <v>12873.94999999999</v>
      </c>
      <c r="E16" s="18">
        <f t="shared" ref="E16:H16" si="3">PERCENTILE(L5:L35, 0.95)</f>
        <v>3741.020039999999</v>
      </c>
      <c r="F16" s="18">
        <f t="shared" si="3"/>
        <v>8475.8499999999949</v>
      </c>
      <c r="G16" s="18">
        <f t="shared" si="3"/>
        <v>90.84999999999998</v>
      </c>
      <c r="H16" s="35">
        <f t="shared" si="3"/>
        <v>4352.5499999999965</v>
      </c>
      <c r="I16" s="1">
        <v>12</v>
      </c>
      <c r="J16" s="43">
        <v>1</v>
      </c>
      <c r="K16" s="34">
        <v>415</v>
      </c>
      <c r="L16" s="18">
        <v>206.11134999999999</v>
      </c>
      <c r="M16" s="18">
        <v>495</v>
      </c>
      <c r="N16" s="18">
        <v>24</v>
      </c>
      <c r="O16" s="35">
        <v>486</v>
      </c>
      <c r="W16" s="8"/>
      <c r="AC16"/>
      <c r="AD16" s="2"/>
    </row>
    <row r="17" spans="2:30" ht="12.75" x14ac:dyDescent="0.2">
      <c r="C17" s="59">
        <v>0.75</v>
      </c>
      <c r="D17" s="34">
        <f>PERCENTILE(K5:K35, 0.75)</f>
        <v>3747.75</v>
      </c>
      <c r="E17" s="18">
        <f t="shared" ref="E17:H17" si="4">PERCENTILE(L5:L35, 0.75)</f>
        <v>1186.0982025000001</v>
      </c>
      <c r="F17" s="18">
        <f t="shared" si="4"/>
        <v>2245.25</v>
      </c>
      <c r="G17" s="18">
        <f t="shared" si="4"/>
        <v>48.25</v>
      </c>
      <c r="H17" s="35">
        <f t="shared" si="4"/>
        <v>1469.25</v>
      </c>
      <c r="I17" s="1">
        <v>13</v>
      </c>
      <c r="J17" s="43">
        <v>1</v>
      </c>
      <c r="K17" s="34">
        <v>-571</v>
      </c>
      <c r="L17" s="18">
        <v>28.21161</v>
      </c>
      <c r="M17" s="18">
        <v>14</v>
      </c>
      <c r="N17" s="18">
        <v>17</v>
      </c>
      <c r="O17" s="35">
        <v>417</v>
      </c>
      <c r="W17" s="5"/>
      <c r="AC17"/>
      <c r="AD17" s="2"/>
    </row>
    <row r="18" spans="2:30" ht="12.75" x14ac:dyDescent="0.2">
      <c r="C18" s="59">
        <v>0.5</v>
      </c>
      <c r="D18" s="34">
        <f>PERCENTILE(K5:K35, 0.5)</f>
        <v>-2313</v>
      </c>
      <c r="E18" s="18">
        <f t="shared" ref="E18:H18" si="5">PERCENTILE(L5:L35, 0.5)</f>
        <v>-374.74188000000004</v>
      </c>
      <c r="F18" s="18">
        <f t="shared" si="5"/>
        <v>-1207</v>
      </c>
      <c r="G18" s="18">
        <f t="shared" si="5"/>
        <v>0.5</v>
      </c>
      <c r="H18" s="35">
        <f t="shared" si="5"/>
        <v>1.5</v>
      </c>
      <c r="I18" s="1">
        <v>14</v>
      </c>
      <c r="J18" s="43">
        <v>1</v>
      </c>
      <c r="K18" s="34">
        <v>-1482</v>
      </c>
      <c r="L18" s="18">
        <v>-243.5</v>
      </c>
      <c r="M18" s="18">
        <v>-782</v>
      </c>
      <c r="N18" s="18">
        <v>7</v>
      </c>
      <c r="O18" s="35">
        <v>114</v>
      </c>
      <c r="W18" s="5"/>
      <c r="AC18"/>
      <c r="AD18" s="2"/>
    </row>
    <row r="19" spans="2:30" ht="12.75" x14ac:dyDescent="0.2">
      <c r="C19" s="59">
        <v>0.25</v>
      </c>
      <c r="D19" s="34">
        <f>PERCENTILE(K5:K35, 0.25)</f>
        <v>-6473</v>
      </c>
      <c r="E19" s="18">
        <f t="shared" ref="E19:H19" si="6">PERCENTILE(L5:L35, 0.25)</f>
        <v>-1615.4821099999999</v>
      </c>
      <c r="F19" s="18">
        <f t="shared" si="6"/>
        <v>-3429.75</v>
      </c>
      <c r="G19" s="18">
        <f t="shared" si="6"/>
        <v>-2045.25</v>
      </c>
      <c r="H19" s="35">
        <f t="shared" si="6"/>
        <v>-1245.25</v>
      </c>
      <c r="I19" s="1">
        <v>15</v>
      </c>
      <c r="J19" s="43">
        <v>1</v>
      </c>
      <c r="K19" s="34">
        <v>-2033</v>
      </c>
      <c r="L19" s="18">
        <v>-305.48439999999999</v>
      </c>
      <c r="M19" s="18">
        <v>-1127</v>
      </c>
      <c r="N19" s="18">
        <v>1</v>
      </c>
      <c r="O19" s="35">
        <v>46</v>
      </c>
      <c r="P19" s="4"/>
      <c r="W19" s="5"/>
      <c r="AC19"/>
      <c r="AD19" s="2"/>
    </row>
    <row r="20" spans="2:30" ht="12.75" x14ac:dyDescent="0.2">
      <c r="C20" s="58">
        <v>0.05</v>
      </c>
      <c r="D20" s="34">
        <f>PERCENTILE(K5:K35, 0.05)</f>
        <v>-12643.1</v>
      </c>
      <c r="E20" s="18">
        <f t="shared" ref="E20:H20" si="7">PERCENTILE(L5:L35, 0.05)</f>
        <v>-2880.7590044999997</v>
      </c>
      <c r="F20" s="18">
        <f t="shared" si="7"/>
        <v>-6040.6</v>
      </c>
      <c r="G20" s="18">
        <f t="shared" si="7"/>
        <v>-7712.7999999999993</v>
      </c>
      <c r="H20" s="35">
        <f t="shared" si="7"/>
        <v>-3973.2999999999997</v>
      </c>
      <c r="I20" s="1">
        <v>16</v>
      </c>
      <c r="J20" s="43">
        <v>1</v>
      </c>
      <c r="K20" s="34">
        <v>-2593</v>
      </c>
      <c r="L20" s="18">
        <v>-443.99936000000002</v>
      </c>
      <c r="M20" s="18">
        <v>-1287</v>
      </c>
      <c r="N20" s="18">
        <v>0</v>
      </c>
      <c r="O20" s="35">
        <v>-43</v>
      </c>
      <c r="P20" s="4"/>
      <c r="W20" s="5"/>
      <c r="AC20"/>
      <c r="AD20" s="2"/>
    </row>
    <row r="21" spans="2:30" ht="12.75" x14ac:dyDescent="0.2">
      <c r="C21" s="63" t="s">
        <v>3</v>
      </c>
      <c r="D21" s="34">
        <f>MIN(K5:K35)</f>
        <v>-22495</v>
      </c>
      <c r="E21" s="18">
        <f t="shared" ref="E21:H21" si="8">MIN(L5:L35)</f>
        <v>-14401.95745</v>
      </c>
      <c r="F21" s="18">
        <f t="shared" si="8"/>
        <v>-11397</v>
      </c>
      <c r="G21" s="18">
        <f t="shared" si="8"/>
        <v>-17616</v>
      </c>
      <c r="H21" s="35">
        <f t="shared" si="8"/>
        <v>-10035</v>
      </c>
      <c r="I21" s="1">
        <v>17</v>
      </c>
      <c r="J21" s="43">
        <v>1</v>
      </c>
      <c r="K21" s="34">
        <v>-3011</v>
      </c>
      <c r="L21" s="18">
        <v>-596.69829000000004</v>
      </c>
      <c r="M21" s="18">
        <v>-1550</v>
      </c>
      <c r="N21" s="18">
        <v>-1</v>
      </c>
      <c r="O21" s="35">
        <v>-220</v>
      </c>
      <c r="P21" s="4"/>
      <c r="W21" s="5"/>
      <c r="AC21"/>
      <c r="AD21" s="2"/>
    </row>
    <row r="22" spans="2:30" ht="12.75" x14ac:dyDescent="0.2">
      <c r="C22" s="61" t="s">
        <v>1</v>
      </c>
      <c r="D22" s="31">
        <f>AVERAGE(K5:K35)</f>
        <v>-1099.7666666666667</v>
      </c>
      <c r="E22" s="32">
        <f>AVERAGE(L5:L35)</f>
        <v>-248.14448766666672</v>
      </c>
      <c r="F22" s="32">
        <f>AVERAGE(M5:M35)</f>
        <v>-194.66666666666666</v>
      </c>
      <c r="G22" s="32">
        <f>AVERAGE(N5:N35)</f>
        <v>-1826.0666666666666</v>
      </c>
      <c r="H22" s="33">
        <f>AVERAGE(O5:O35)</f>
        <v>-31.033333333333335</v>
      </c>
      <c r="I22" s="1">
        <v>18</v>
      </c>
      <c r="J22" s="43">
        <v>1</v>
      </c>
      <c r="K22" s="34">
        <v>-3879</v>
      </c>
      <c r="L22" s="18">
        <v>-758.20663999999999</v>
      </c>
      <c r="M22" s="18">
        <v>-1826</v>
      </c>
      <c r="N22" s="18">
        <v>-3</v>
      </c>
      <c r="O22" s="35">
        <v>-299</v>
      </c>
      <c r="P22" s="4"/>
      <c r="W22" s="5"/>
    </row>
    <row r="23" spans="2:30" ht="12.75" x14ac:dyDescent="0.2">
      <c r="C23" s="24" t="s">
        <v>4</v>
      </c>
      <c r="D23" s="34">
        <f>STDEV(K5:K35)</f>
        <v>9199.7618585495457</v>
      </c>
      <c r="E23" s="18">
        <f>STDEV(L5:L35)</f>
        <v>3735.7123020367853</v>
      </c>
      <c r="F23" s="18">
        <f>STDEV(M5:M35)</f>
        <v>5145.7405977031694</v>
      </c>
      <c r="G23" s="18">
        <f>STDEV(N5:N35)</f>
        <v>3814.6655562115961</v>
      </c>
      <c r="H23" s="35">
        <f>STDEV(O5:O35)</f>
        <v>3043.0826870510573</v>
      </c>
      <c r="I23" s="1">
        <v>19</v>
      </c>
      <c r="J23" s="43">
        <v>1</v>
      </c>
      <c r="K23" s="34">
        <v>-4139</v>
      </c>
      <c r="L23" s="18">
        <v>-980.93749000000003</v>
      </c>
      <c r="M23" s="18">
        <v>-2260</v>
      </c>
      <c r="N23" s="18">
        <v>-102</v>
      </c>
      <c r="O23" s="35">
        <v>-361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</row>
    <row r="24" spans="2:30" ht="12.75" customHeight="1" x14ac:dyDescent="0.2">
      <c r="C24" s="25" t="s">
        <v>8</v>
      </c>
      <c r="D24" s="53">
        <f>COUNTIF(K$5:K$35,"&gt;=0")/COUNTA(K$5:K$35)</f>
        <v>0.4</v>
      </c>
      <c r="E24" s="46">
        <f t="shared" ref="E24:G24" si="9">COUNTIF(L$5:L$35,"&gt;=0")/COUNTA(L$5:L$35)</f>
        <v>0.43333333333333335</v>
      </c>
      <c r="F24" s="46">
        <f t="shared" si="9"/>
        <v>0.43333333333333335</v>
      </c>
      <c r="G24" s="46">
        <f t="shared" si="9"/>
        <v>0.53333333333333333</v>
      </c>
      <c r="H24" s="47">
        <f>COUNTIF(O$5:O$35,"&gt;=0")/COUNTA(O$5:O$35)</f>
        <v>0.5</v>
      </c>
      <c r="I24" s="1">
        <v>20</v>
      </c>
      <c r="J24" s="43">
        <v>1</v>
      </c>
      <c r="K24" s="34">
        <v>-4288</v>
      </c>
      <c r="L24" s="18">
        <v>-1174.92605</v>
      </c>
      <c r="M24" s="18">
        <v>-2675</v>
      </c>
      <c r="N24" s="18">
        <v>-262</v>
      </c>
      <c r="O24" s="35">
        <v>-624</v>
      </c>
      <c r="P24" s="4"/>
      <c r="Q24" s="64" t="s">
        <v>16</v>
      </c>
      <c r="R24" s="64"/>
      <c r="S24" s="64"/>
      <c r="T24" s="64"/>
      <c r="U24" s="64"/>
      <c r="V24" s="64"/>
      <c r="W24" s="64"/>
      <c r="X24" s="15"/>
      <c r="Y24" s="15"/>
      <c r="Z24" s="15"/>
      <c r="AA24" s="16"/>
    </row>
    <row r="25" spans="2:30" ht="12.75" customHeight="1" x14ac:dyDescent="0.2">
      <c r="C25" s="26" t="s">
        <v>9</v>
      </c>
      <c r="D25" s="54">
        <f>1-D24</f>
        <v>0.6</v>
      </c>
      <c r="E25" s="48">
        <f>1-E24</f>
        <v>0.56666666666666665</v>
      </c>
      <c r="F25" s="48">
        <f>1-F24</f>
        <v>0.56666666666666665</v>
      </c>
      <c r="G25" s="48">
        <f>1-G24</f>
        <v>0.46666666666666667</v>
      </c>
      <c r="H25" s="49">
        <f>1-H24</f>
        <v>0.5</v>
      </c>
      <c r="I25" s="1">
        <v>21</v>
      </c>
      <c r="J25" s="43">
        <v>1</v>
      </c>
      <c r="K25" s="34">
        <v>-4997</v>
      </c>
      <c r="L25" s="18">
        <v>-1359.1692</v>
      </c>
      <c r="M25" s="18">
        <v>-3019</v>
      </c>
      <c r="N25" s="18">
        <v>-643</v>
      </c>
      <c r="O25" s="35">
        <v>-962</v>
      </c>
      <c r="P25" s="4"/>
      <c r="Q25" s="64"/>
      <c r="R25" s="64"/>
      <c r="S25" s="64"/>
      <c r="T25" s="64"/>
      <c r="U25" s="64"/>
      <c r="V25" s="64"/>
      <c r="W25" s="64"/>
      <c r="X25" s="15"/>
      <c r="Y25" s="15"/>
      <c r="Z25" s="15"/>
      <c r="AA25" s="16"/>
    </row>
    <row r="26" spans="2:30" ht="12.75" x14ac:dyDescent="0.2">
      <c r="C26" s="55" t="s">
        <v>2</v>
      </c>
      <c r="D26" s="56">
        <f>MEDIAN(K5:K35)</f>
        <v>-2313</v>
      </c>
      <c r="E26" s="56">
        <f>MEDIAN(L5:L35)</f>
        <v>-374.74188000000004</v>
      </c>
      <c r="F26" s="56">
        <f>MEDIAN(M5:M35)</f>
        <v>-1207</v>
      </c>
      <c r="G26" s="56">
        <f>MEDIAN(N5:N35)</f>
        <v>0.5</v>
      </c>
      <c r="H26" s="56">
        <f>MEDIAN(O5:O35)</f>
        <v>1.5</v>
      </c>
      <c r="I26" s="1">
        <v>22</v>
      </c>
      <c r="J26" s="43">
        <v>1</v>
      </c>
      <c r="K26" s="34">
        <v>-5948</v>
      </c>
      <c r="L26" s="18">
        <v>-1471.33925</v>
      </c>
      <c r="M26" s="18">
        <v>-3171</v>
      </c>
      <c r="N26" s="18">
        <v>-1425</v>
      </c>
      <c r="O26" s="35">
        <v>-1150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</row>
    <row r="27" spans="2:30" x14ac:dyDescent="0.2">
      <c r="I27" s="1">
        <v>23</v>
      </c>
      <c r="J27" s="43">
        <v>1</v>
      </c>
      <c r="K27" s="34">
        <v>-6648</v>
      </c>
      <c r="L27" s="18">
        <v>-1663.52973</v>
      </c>
      <c r="M27" s="18">
        <v>-3516</v>
      </c>
      <c r="N27" s="18">
        <v>-2252</v>
      </c>
      <c r="O27" s="35">
        <v>-1277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</row>
    <row r="28" spans="2:30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v>-6970</v>
      </c>
      <c r="L28" s="18">
        <v>-1816.84076</v>
      </c>
      <c r="M28" s="18">
        <v>-4090</v>
      </c>
      <c r="N28" s="18">
        <v>-3086</v>
      </c>
      <c r="O28" s="35">
        <v>-1526</v>
      </c>
      <c r="P28" s="4"/>
      <c r="X28" s="15"/>
      <c r="Y28" s="15"/>
      <c r="Z28" s="15"/>
      <c r="AA28" s="16"/>
    </row>
    <row r="29" spans="2:30" x14ac:dyDescent="0.2">
      <c r="B29" s="41"/>
      <c r="C29" s="41"/>
      <c r="I29" s="1">
        <v>25</v>
      </c>
      <c r="J29" s="43">
        <v>1</v>
      </c>
      <c r="K29" s="34">
        <v>-8200</v>
      </c>
      <c r="L29" s="18">
        <v>-1926.1488400000001</v>
      </c>
      <c r="M29" s="18">
        <v>-4500</v>
      </c>
      <c r="N29" s="18">
        <v>-4258</v>
      </c>
      <c r="O29" s="35">
        <v>-1930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</row>
    <row r="30" spans="2:30" x14ac:dyDescent="0.2">
      <c r="B30" s="41"/>
      <c r="C30" s="41"/>
      <c r="I30" s="1">
        <v>26</v>
      </c>
      <c r="J30" s="43">
        <v>1</v>
      </c>
      <c r="K30" s="34">
        <v>-9232</v>
      </c>
      <c r="L30" s="18">
        <v>-2228.02972</v>
      </c>
      <c r="M30" s="18">
        <v>-4716</v>
      </c>
      <c r="N30" s="18">
        <v>-4906</v>
      </c>
      <c r="O30" s="35">
        <v>-2465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</row>
    <row r="31" spans="2:30" x14ac:dyDescent="0.2">
      <c r="B31" s="41"/>
      <c r="C31" s="41"/>
      <c r="I31" s="1">
        <v>27</v>
      </c>
      <c r="J31" s="43">
        <v>1</v>
      </c>
      <c r="K31" s="34">
        <v>-9669</v>
      </c>
      <c r="L31" s="18">
        <v>-2401.1118299999998</v>
      </c>
      <c r="M31" s="18">
        <v>-4994</v>
      </c>
      <c r="N31" s="18">
        <v>-5856</v>
      </c>
      <c r="O31" s="35">
        <v>-2669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</row>
    <row r="32" spans="2:30" x14ac:dyDescent="0.2">
      <c r="B32" s="41"/>
      <c r="C32" s="41"/>
      <c r="I32" s="1">
        <v>28</v>
      </c>
      <c r="J32" s="43">
        <v>1</v>
      </c>
      <c r="K32" s="34">
        <v>-11520</v>
      </c>
      <c r="L32" s="18">
        <v>-2554.6133</v>
      </c>
      <c r="M32" s="18">
        <v>-5671</v>
      </c>
      <c r="N32" s="18">
        <v>-6505</v>
      </c>
      <c r="O32" s="35">
        <v>-3596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</row>
    <row r="33" spans="2:30" x14ac:dyDescent="0.2">
      <c r="B33" s="41"/>
      <c r="C33" s="41"/>
      <c r="I33" s="1">
        <v>29</v>
      </c>
      <c r="J33" s="43">
        <v>1</v>
      </c>
      <c r="K33" s="34">
        <v>-13562</v>
      </c>
      <c r="L33" s="18">
        <v>-3147.6054899999999</v>
      </c>
      <c r="M33" s="18">
        <v>-6343</v>
      </c>
      <c r="N33" s="18">
        <v>-8701</v>
      </c>
      <c r="O33" s="35">
        <v>-4282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</row>
    <row r="34" spans="2:30" ht="12.75" x14ac:dyDescent="0.2">
      <c r="B34" s="41"/>
      <c r="C34" s="41"/>
      <c r="I34" s="1">
        <v>30</v>
      </c>
      <c r="J34" s="43">
        <v>1</v>
      </c>
      <c r="K34" s="34">
        <v>-22495</v>
      </c>
      <c r="L34" s="18">
        <v>-14401.95745</v>
      </c>
      <c r="M34" s="18">
        <v>-11397</v>
      </c>
      <c r="N34" s="18">
        <v>-17616</v>
      </c>
      <c r="O34" s="35">
        <v>-10035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2:30" ht="12.75" x14ac:dyDescent="0.2">
      <c r="B35" s="41"/>
      <c r="C35" s="41"/>
      <c r="J35" s="44"/>
      <c r="K35" s="36"/>
      <c r="L35" s="23"/>
      <c r="M35" s="23"/>
      <c r="N35" s="23"/>
      <c r="O35" s="37"/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2:30" ht="12.75" x14ac:dyDescent="0.2">
      <c r="B36" s="41"/>
      <c r="C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2:30" ht="12.75" x14ac:dyDescent="0.2">
      <c r="B37" s="41"/>
      <c r="C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2:30" ht="12.75" x14ac:dyDescent="0.2">
      <c r="B38" s="41"/>
      <c r="C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2:30" ht="12.75" x14ac:dyDescent="0.2">
      <c r="B39" s="41"/>
      <c r="C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2:30" ht="12.75" x14ac:dyDescent="0.2">
      <c r="B40" s="41"/>
      <c r="C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2:30" ht="12.75" x14ac:dyDescent="0.2">
      <c r="B41" s="41"/>
      <c r="C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2:30" ht="12.75" x14ac:dyDescent="0.2">
      <c r="B42" s="41"/>
      <c r="C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2:30" ht="12.75" x14ac:dyDescent="0.2">
      <c r="B43" s="41"/>
      <c r="C43" s="41"/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2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2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2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2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2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J3:O3"/>
    <mergeCell ref="Q3:V3"/>
    <mergeCell ref="D13:H13"/>
    <mergeCell ref="C11:H12"/>
    <mergeCell ref="C3:H3"/>
  </mergeCells>
  <phoneticPr fontId="2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B2:AE96"/>
  <sheetViews>
    <sheetView zoomScale="85" zoomScaleNormal="85" workbookViewId="0">
      <selection activeCell="C3" sqref="C3:H3"/>
    </sheetView>
  </sheetViews>
  <sheetFormatPr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64" t="s">
        <v>23</v>
      </c>
      <c r="D2" s="64"/>
      <c r="E2" s="64"/>
      <c r="F2" s="64"/>
      <c r="G2" s="64"/>
      <c r="H2" s="64"/>
    </row>
    <row r="3" spans="2:31" ht="29.25" customHeight="1" x14ac:dyDescent="0.2">
      <c r="C3" s="64" t="s">
        <v>21</v>
      </c>
      <c r="D3" s="64"/>
      <c r="E3" s="64"/>
      <c r="F3" s="64"/>
      <c r="G3" s="64"/>
      <c r="H3" s="64"/>
      <c r="I3" s="27"/>
      <c r="J3" s="64" t="s">
        <v>18</v>
      </c>
      <c r="K3" s="64"/>
      <c r="L3" s="64"/>
      <c r="M3" s="64"/>
      <c r="N3" s="64"/>
      <c r="O3" s="64"/>
      <c r="P3" s="27"/>
      <c r="Q3" s="64" t="s">
        <v>20</v>
      </c>
      <c r="R3" s="64"/>
      <c r="S3" s="64"/>
      <c r="T3" s="64"/>
      <c r="U3" s="64"/>
      <c r="V3" s="6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38" t="s">
        <v>7</v>
      </c>
      <c r="L4" s="38" t="s">
        <v>5</v>
      </c>
      <c r="M4" s="38" t="s">
        <v>6</v>
      </c>
      <c r="N4" s="38" t="s">
        <v>15</v>
      </c>
      <c r="O4" s="38" t="s">
        <v>14</v>
      </c>
      <c r="P4" s="1"/>
      <c r="V4" s="1"/>
      <c r="W4" s="1"/>
    </row>
    <row r="5" spans="2:31" ht="12.75" x14ac:dyDescent="0.2">
      <c r="C5" s="40" t="s">
        <v>12</v>
      </c>
      <c r="D5" s="39">
        <f>MAX(K5:K35)</f>
        <v>19702</v>
      </c>
      <c r="E5" s="39">
        <f t="shared" ref="E5:H5" si="0">MAX(L5:L35)</f>
        <v>5679.5384000000004</v>
      </c>
      <c r="F5" s="39">
        <f t="shared" si="0"/>
        <v>10410</v>
      </c>
      <c r="G5" s="39">
        <f t="shared" si="0"/>
        <v>564</v>
      </c>
      <c r="H5" s="39">
        <f t="shared" si="0"/>
        <v>8538</v>
      </c>
      <c r="I5" s="1">
        <v>1</v>
      </c>
      <c r="J5" s="42">
        <v>1</v>
      </c>
      <c r="K5" s="34">
        <f>IF([1]Period_2!Q3="", NA(), [1]Period_2!Q3)</f>
        <v>19702</v>
      </c>
      <c r="L5" s="32">
        <f>IF([1]Period_2!R3="", NA(), [1]Period_2!R3)</f>
        <v>5679.5384000000004</v>
      </c>
      <c r="M5" s="32">
        <f>IF([1]Period_2!S3="", NA(), [1]Period_2!S3)</f>
        <v>10410</v>
      </c>
      <c r="N5" s="32">
        <f>IF([1]Period_2!T3="", NA(), [1]Period_2!T3)</f>
        <v>564</v>
      </c>
      <c r="O5" s="33">
        <f>IF([1]Period_2!V3="", NA(), [1]Period_2!V3)</f>
        <v>8538</v>
      </c>
      <c r="AC5"/>
      <c r="AD5" s="2"/>
      <c r="AE5" s="6"/>
    </row>
    <row r="6" spans="2:31" ht="12.75" x14ac:dyDescent="0.2">
      <c r="B6" s="41"/>
      <c r="C6" s="40" t="s">
        <v>13</v>
      </c>
      <c r="D6" s="39">
        <f>-MIN(K5:K35)</f>
        <v>27473</v>
      </c>
      <c r="E6" s="39">
        <f t="shared" ref="E6:H6" si="1">-MIN(L5:L35)</f>
        <v>10262.878919999999</v>
      </c>
      <c r="F6" s="39">
        <f t="shared" si="1"/>
        <v>9182</v>
      </c>
      <c r="G6" s="39">
        <f t="shared" si="1"/>
        <v>17065</v>
      </c>
      <c r="H6" s="39">
        <f t="shared" si="1"/>
        <v>14142</v>
      </c>
      <c r="I6" s="1">
        <v>2</v>
      </c>
      <c r="J6" s="43">
        <v>1</v>
      </c>
      <c r="K6" s="34">
        <f>IF([1]Period_2!Q4="", NA(), [1]Period_2!Q4)</f>
        <v>12642</v>
      </c>
      <c r="L6" s="18">
        <f>IF([1]Period_2!R4="", NA(), [1]Period_2!R4)</f>
        <v>4680.5214800000003</v>
      </c>
      <c r="M6" s="18">
        <f>IF([1]Period_2!S4="", NA(), [1]Period_2!S4)</f>
        <v>6044</v>
      </c>
      <c r="N6" s="18">
        <f>IF([1]Period_2!T4="", NA(), [1]Period_2!T4)</f>
        <v>137</v>
      </c>
      <c r="O6" s="35">
        <f>IF([1]Period_2!V4="", NA(), [1]Period_2!V4)</f>
        <v>4879</v>
      </c>
      <c r="AC6"/>
      <c r="AD6" s="2"/>
    </row>
    <row r="7" spans="2:31" ht="12.75" x14ac:dyDescent="0.2">
      <c r="I7" s="1">
        <v>3</v>
      </c>
      <c r="J7" s="43">
        <v>1</v>
      </c>
      <c r="K7" s="34">
        <f>IF([1]Period_2!Q5="", NA(), [1]Period_2!Q5)</f>
        <v>9913</v>
      </c>
      <c r="L7" s="18">
        <f>IF([1]Period_2!R5="", NA(), [1]Period_2!R5)</f>
        <v>4042.9998500000002</v>
      </c>
      <c r="M7" s="18">
        <f>IF([1]Period_2!S5="", NA(), [1]Period_2!S5)</f>
        <v>4385</v>
      </c>
      <c r="N7" s="18">
        <f>IF([1]Period_2!T5="", NA(), [1]Period_2!T5)</f>
        <v>97</v>
      </c>
      <c r="O7" s="35">
        <f>IF([1]Period_2!V5="", NA(), [1]Period_2!V5)</f>
        <v>3464</v>
      </c>
      <c r="W7" s="5"/>
      <c r="AC7"/>
      <c r="AD7" s="2"/>
    </row>
    <row r="8" spans="2:31" ht="12.75" x14ac:dyDescent="0.2">
      <c r="I8" s="1">
        <v>4</v>
      </c>
      <c r="J8" s="43">
        <v>1</v>
      </c>
      <c r="K8" s="34">
        <f>IF([1]Period_2!Q6="", NA(), [1]Period_2!Q6)</f>
        <v>8050</v>
      </c>
      <c r="L8" s="18">
        <f>IF([1]Period_2!R6="", NA(), [1]Period_2!R6)</f>
        <v>3224.1972700000001</v>
      </c>
      <c r="M8" s="18">
        <f>IF([1]Period_2!S6="", NA(), [1]Period_2!S6)</f>
        <v>3527</v>
      </c>
      <c r="N8" s="18">
        <f>IF([1]Period_2!T6="", NA(), [1]Period_2!T6)</f>
        <v>86</v>
      </c>
      <c r="O8" s="35">
        <f>IF([1]Period_2!V6="", NA(), [1]Period_2!V6)</f>
        <v>3129</v>
      </c>
      <c r="W8" s="5"/>
      <c r="AC8"/>
      <c r="AD8" s="2"/>
    </row>
    <row r="9" spans="2:31" ht="12.75" x14ac:dyDescent="0.2">
      <c r="I9" s="1">
        <v>5</v>
      </c>
      <c r="J9" s="43">
        <v>1</v>
      </c>
      <c r="K9" s="34">
        <f>IF([1]Period_2!Q7="", NA(), [1]Period_2!Q7)</f>
        <v>7300</v>
      </c>
      <c r="L9" s="18">
        <f>IF([1]Period_2!R7="", NA(), [1]Period_2!R7)</f>
        <v>1889.7412999999999</v>
      </c>
      <c r="M9" s="18">
        <f>IF([1]Period_2!S7="", NA(), [1]Period_2!S7)</f>
        <v>3047</v>
      </c>
      <c r="N9" s="18">
        <f>IF([1]Period_2!T7="", NA(), [1]Period_2!T7)</f>
        <v>78</v>
      </c>
      <c r="O9" s="35">
        <f>IF([1]Period_2!V7="", NA(), [1]Period_2!V7)</f>
        <v>2569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34">
        <f>IF([1]Period_2!Q8="", NA(), [1]Period_2!Q8)</f>
        <v>6456</v>
      </c>
      <c r="L10" s="18">
        <f>IF([1]Period_2!R8="", NA(), [1]Period_2!R8)</f>
        <v>584.17137000000002</v>
      </c>
      <c r="M10" s="18">
        <f>IF([1]Period_2!S8="", NA(), [1]Period_2!S8)</f>
        <v>2691</v>
      </c>
      <c r="N10" s="18">
        <f>IF([1]Period_2!T8="", NA(), [1]Period_2!T8)</f>
        <v>73</v>
      </c>
      <c r="O10" s="35">
        <f>IF([1]Period_2!V8="", NA(), [1]Period_2!V8)</f>
        <v>2412</v>
      </c>
      <c r="W10" s="5"/>
      <c r="AC10"/>
      <c r="AD10" s="2"/>
    </row>
    <row r="11" spans="2:31" ht="12.75" customHeight="1" x14ac:dyDescent="0.2">
      <c r="C11" s="64" t="s">
        <v>17</v>
      </c>
      <c r="D11" s="64"/>
      <c r="E11" s="64"/>
      <c r="F11" s="64"/>
      <c r="G11" s="64"/>
      <c r="H11" s="64"/>
      <c r="I11" s="1">
        <v>7</v>
      </c>
      <c r="J11" s="43">
        <v>1</v>
      </c>
      <c r="K11" s="34">
        <f>IF([1]Period_2!Q9="", NA(), [1]Period_2!Q9)</f>
        <v>6052</v>
      </c>
      <c r="L11" s="18">
        <f>IF([1]Period_2!R9="", NA(), [1]Period_2!R9)</f>
        <v>243.64911000000001</v>
      </c>
      <c r="M11" s="18">
        <f>IF([1]Period_2!S9="", NA(), [1]Period_2!S9)</f>
        <v>2060</v>
      </c>
      <c r="N11" s="18">
        <f>IF([1]Period_2!T9="", NA(), [1]Period_2!T9)</f>
        <v>68</v>
      </c>
      <c r="O11" s="35">
        <f>IF([1]Period_2!V9="", NA(), [1]Period_2!V9)</f>
        <v>2260</v>
      </c>
      <c r="W11" s="5"/>
      <c r="AC11"/>
      <c r="AD11" s="2"/>
    </row>
    <row r="12" spans="2:31" ht="12.75" customHeight="1" x14ac:dyDescent="0.2">
      <c r="C12" s="64"/>
      <c r="D12" s="64"/>
      <c r="E12" s="64"/>
      <c r="F12" s="64"/>
      <c r="G12" s="64"/>
      <c r="H12" s="64"/>
      <c r="I12" s="1">
        <v>8</v>
      </c>
      <c r="J12" s="43">
        <v>1</v>
      </c>
      <c r="K12" s="34">
        <f>IF([1]Period_2!Q10="", NA(), [1]Period_2!Q10)</f>
        <v>5533</v>
      </c>
      <c r="L12" s="18">
        <f>IF([1]Period_2!R10="", NA(), [1]Period_2!R10)</f>
        <v>-4</v>
      </c>
      <c r="M12" s="18">
        <f>IF([1]Period_2!S10="", NA(), [1]Period_2!S10)</f>
        <v>1684</v>
      </c>
      <c r="N12" s="18">
        <f>IF([1]Period_2!T10="", NA(), [1]Period_2!T10)</f>
        <v>64</v>
      </c>
      <c r="O12" s="35">
        <f>IF([1]Period_2!V10="", NA(), [1]Period_2!V10)</f>
        <v>2058</v>
      </c>
      <c r="W12" s="5"/>
      <c r="AC12"/>
      <c r="AD12" s="2"/>
    </row>
    <row r="13" spans="2:31" ht="12.75" x14ac:dyDescent="0.2">
      <c r="C13" s="4"/>
      <c r="D13" s="65" t="s">
        <v>10</v>
      </c>
      <c r="E13" s="66"/>
      <c r="F13" s="66"/>
      <c r="G13" s="66"/>
      <c r="H13" s="66"/>
      <c r="I13" s="1">
        <v>9</v>
      </c>
      <c r="J13" s="43">
        <v>1</v>
      </c>
      <c r="K13" s="34">
        <f>IF([1]Period_2!Q11="", NA(), [1]Period_2!Q11)</f>
        <v>3565</v>
      </c>
      <c r="L13" s="18">
        <f>IF([1]Period_2!R11="", NA(), [1]Period_2!R11)</f>
        <v>-330.66572000000002</v>
      </c>
      <c r="M13" s="18">
        <f>IF([1]Period_2!S11="", NA(), [1]Period_2!S11)</f>
        <v>1576</v>
      </c>
      <c r="N13" s="18">
        <f>IF([1]Period_2!T11="", NA(), [1]Period_2!T11)</f>
        <v>61</v>
      </c>
      <c r="O13" s="35">
        <f>IF([1]Period_2!V11="", NA(), [1]Period_2!V11)</f>
        <v>1876</v>
      </c>
      <c r="W13" s="5"/>
      <c r="AC13"/>
      <c r="AD13" s="2"/>
    </row>
    <row r="14" spans="2:31" ht="12.75" customHeight="1" x14ac:dyDescent="0.2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f>IF([1]Period_2!Q12="", NA(), [1]Period_2!Q12)</f>
        <v>2117</v>
      </c>
      <c r="L14" s="18">
        <f>IF([1]Period_2!R12="", NA(), [1]Period_2!R12)</f>
        <v>-530.30295000000001</v>
      </c>
      <c r="M14" s="18">
        <f>IF([1]Period_2!S12="", NA(), [1]Period_2!S12)</f>
        <v>1183</v>
      </c>
      <c r="N14" s="18">
        <f>IF([1]Period_2!T12="", NA(), [1]Period_2!T12)</f>
        <v>53</v>
      </c>
      <c r="O14" s="35">
        <f>IF([1]Period_2!V12="", NA(), [1]Period_2!V12)</f>
        <v>1773</v>
      </c>
      <c r="W14" s="5"/>
      <c r="AC14"/>
      <c r="AD14" s="2"/>
    </row>
    <row r="15" spans="2:31" ht="12.75" customHeight="1" x14ac:dyDescent="0.2">
      <c r="C15" s="57" t="s">
        <v>0</v>
      </c>
      <c r="D15" s="31">
        <f>MAX(K5:K35)</f>
        <v>19702</v>
      </c>
      <c r="E15" s="32">
        <f t="shared" ref="E15:H15" si="2">MAX(L5:L35)</f>
        <v>5679.5384000000004</v>
      </c>
      <c r="F15" s="32">
        <f t="shared" si="2"/>
        <v>10410</v>
      </c>
      <c r="G15" s="32">
        <f t="shared" si="2"/>
        <v>564</v>
      </c>
      <c r="H15" s="33">
        <f t="shared" si="2"/>
        <v>8538</v>
      </c>
      <c r="I15" s="1">
        <v>11</v>
      </c>
      <c r="J15" s="43">
        <v>1</v>
      </c>
      <c r="K15" s="34">
        <f>IF([1]Period_2!Q13="", NA(), [1]Period_2!Q13)</f>
        <v>1185</v>
      </c>
      <c r="L15" s="18">
        <f>IF([1]Period_2!R13="", NA(), [1]Period_2!R13)</f>
        <v>-592.07227999999998</v>
      </c>
      <c r="M15" s="18">
        <f>IF([1]Period_2!S13="", NA(), [1]Period_2!S13)</f>
        <v>723</v>
      </c>
      <c r="N15" s="18">
        <f>IF([1]Period_2!T13="", NA(), [1]Period_2!T13)</f>
        <v>50</v>
      </c>
      <c r="O15" s="35">
        <f>IF([1]Period_2!V13="", NA(), [1]Period_2!V13)</f>
        <v>1612</v>
      </c>
      <c r="W15" s="8"/>
      <c r="AC15"/>
      <c r="AD15" s="2"/>
    </row>
    <row r="16" spans="2:31" ht="12.75" x14ac:dyDescent="0.2">
      <c r="C16" s="58">
        <v>0.95</v>
      </c>
      <c r="D16" s="34">
        <f>PERCENTILE(K5:K35, 0.95)</f>
        <v>11277.5</v>
      </c>
      <c r="E16" s="18">
        <f t="shared" ref="E16:H16" si="3">PERCENTILE(L5:L35, 0.95)</f>
        <v>4361.7606649999998</v>
      </c>
      <c r="F16" s="18">
        <f t="shared" si="3"/>
        <v>5214.5</v>
      </c>
      <c r="G16" s="18">
        <f t="shared" si="3"/>
        <v>117</v>
      </c>
      <c r="H16" s="35">
        <f t="shared" si="3"/>
        <v>4171.5</v>
      </c>
      <c r="I16" s="1">
        <v>12</v>
      </c>
      <c r="J16" s="43">
        <v>1</v>
      </c>
      <c r="K16" s="34">
        <f>IF([1]Period_2!Q14="", NA(), [1]Period_2!Q14)</f>
        <v>801</v>
      </c>
      <c r="L16" s="18">
        <f>IF([1]Period_2!R14="", NA(), [1]Period_2!R14)</f>
        <v>-702.99513000000002</v>
      </c>
      <c r="M16" s="18">
        <f>IF([1]Period_2!S14="", NA(), [1]Period_2!S14)</f>
        <v>603</v>
      </c>
      <c r="N16" s="18">
        <f>IF([1]Period_2!T14="", NA(), [1]Period_2!T14)</f>
        <v>46</v>
      </c>
      <c r="O16" s="35">
        <f>IF([1]Period_2!V14="", NA(), [1]Period_2!V14)</f>
        <v>1348</v>
      </c>
      <c r="W16" s="8"/>
      <c r="AC16"/>
      <c r="AD16" s="2"/>
    </row>
    <row r="17" spans="2:30" ht="12.75" x14ac:dyDescent="0.2">
      <c r="C17" s="59">
        <v>0.75</v>
      </c>
      <c r="D17" s="34">
        <f>PERCENTILE(K5:K35, 0.75)</f>
        <v>4549</v>
      </c>
      <c r="E17" s="18">
        <f t="shared" ref="E17:H17" si="4">PERCENTILE(L5:L35, 0.75)</f>
        <v>-167.33286000000001</v>
      </c>
      <c r="F17" s="18">
        <f t="shared" si="4"/>
        <v>1630</v>
      </c>
      <c r="G17" s="18">
        <f t="shared" si="4"/>
        <v>62.5</v>
      </c>
      <c r="H17" s="35">
        <f t="shared" si="4"/>
        <v>1967</v>
      </c>
      <c r="I17" s="1">
        <v>13</v>
      </c>
      <c r="J17" s="43">
        <v>1</v>
      </c>
      <c r="K17" s="34">
        <f>IF([1]Period_2!Q15="", NA(), [1]Period_2!Q15)</f>
        <v>-492</v>
      </c>
      <c r="L17" s="18">
        <f>IF([1]Period_2!R15="", NA(), [1]Period_2!R15)</f>
        <v>-788.71780999999999</v>
      </c>
      <c r="M17" s="18">
        <f>IF([1]Period_2!S15="", NA(), [1]Period_2!S15)</f>
        <v>386</v>
      </c>
      <c r="N17" s="18">
        <f>IF([1]Period_2!T15="", NA(), [1]Period_2!T15)</f>
        <v>40</v>
      </c>
      <c r="O17" s="35">
        <f>IF([1]Period_2!V15="", NA(), [1]Period_2!V15)</f>
        <v>1218</v>
      </c>
      <c r="W17" s="5"/>
      <c r="AC17"/>
      <c r="AD17" s="2"/>
    </row>
    <row r="18" spans="2:30" ht="12.75" x14ac:dyDescent="0.2">
      <c r="C18" s="59">
        <v>0.5</v>
      </c>
      <c r="D18" s="34">
        <f>PERCENTILE(K5:K35, 0.5)</f>
        <v>-2236</v>
      </c>
      <c r="E18" s="18">
        <f t="shared" ref="E18:H18" si="5">PERCENTILE(L5:L35, 0.5)</f>
        <v>-1083.625</v>
      </c>
      <c r="F18" s="18">
        <f t="shared" si="5"/>
        <v>-327</v>
      </c>
      <c r="G18" s="18">
        <f t="shared" si="5"/>
        <v>20</v>
      </c>
      <c r="H18" s="35">
        <f t="shared" si="5"/>
        <v>625</v>
      </c>
      <c r="I18" s="1">
        <v>14</v>
      </c>
      <c r="J18" s="43">
        <v>1</v>
      </c>
      <c r="K18" s="34">
        <f>IF([1]Period_2!Q16="", NA(), [1]Period_2!Q16)</f>
        <v>-1142</v>
      </c>
      <c r="L18" s="18">
        <f>IF([1]Period_2!R16="", NA(), [1]Period_2!R16)</f>
        <v>-884.35305000000005</v>
      </c>
      <c r="M18" s="18">
        <f>IF([1]Period_2!S16="", NA(), [1]Period_2!S16)</f>
        <v>70</v>
      </c>
      <c r="N18" s="18">
        <f>IF([1]Period_2!T16="", NA(), [1]Period_2!T16)</f>
        <v>33</v>
      </c>
      <c r="O18" s="35">
        <f>IF([1]Period_2!V16="", NA(), [1]Period_2!V16)</f>
        <v>1051</v>
      </c>
      <c r="W18" s="5"/>
      <c r="AC18"/>
      <c r="AD18" s="2"/>
    </row>
    <row r="19" spans="2:30" ht="12.75" x14ac:dyDescent="0.2">
      <c r="C19" s="59">
        <v>0.25</v>
      </c>
      <c r="D19" s="34">
        <f>PERCENTILE(K5:K35, 0.25)</f>
        <v>-7167</v>
      </c>
      <c r="E19" s="18">
        <f t="shared" ref="E19:H19" si="6">PERCENTILE(L5:L35, 0.25)</f>
        <v>-1746.5890899999999</v>
      </c>
      <c r="F19" s="18">
        <f t="shared" si="6"/>
        <v>-2239</v>
      </c>
      <c r="G19" s="18">
        <f t="shared" si="6"/>
        <v>-155</v>
      </c>
      <c r="H19" s="35">
        <f t="shared" si="6"/>
        <v>-1024</v>
      </c>
      <c r="I19" s="1">
        <v>15</v>
      </c>
      <c r="J19" s="43">
        <v>1</v>
      </c>
      <c r="K19" s="34">
        <f>IF([1]Period_2!Q17="", NA(), [1]Period_2!Q17)</f>
        <v>-1538</v>
      </c>
      <c r="L19" s="18">
        <f>IF([1]Period_2!R17="", NA(), [1]Period_2!R17)</f>
        <v>-925.87305000000003</v>
      </c>
      <c r="M19" s="18">
        <f>IF([1]Period_2!S17="", NA(), [1]Period_2!S17)</f>
        <v>-133</v>
      </c>
      <c r="N19" s="18">
        <f>IF([1]Period_2!T17="", NA(), [1]Period_2!T17)</f>
        <v>21</v>
      </c>
      <c r="O19" s="35">
        <f>IF([1]Period_2!V17="", NA(), [1]Period_2!V17)</f>
        <v>826</v>
      </c>
      <c r="P19" s="4"/>
      <c r="W19" s="5"/>
      <c r="AC19"/>
      <c r="AD19" s="2"/>
    </row>
    <row r="20" spans="2:30" ht="12.75" x14ac:dyDescent="0.2">
      <c r="C20" s="58">
        <v>0.05</v>
      </c>
      <c r="D20" s="34">
        <f>PERCENTILE(K5:K35, 0.05)</f>
        <v>-14709.5</v>
      </c>
      <c r="E20" s="18">
        <f t="shared" ref="E20:H20" si="7">PERCENTILE(L5:L35, 0.05)</f>
        <v>-3330.3054299999999</v>
      </c>
      <c r="F20" s="18">
        <f t="shared" si="7"/>
        <v>-4847</v>
      </c>
      <c r="G20" s="18">
        <f t="shared" si="7"/>
        <v>-6410.5</v>
      </c>
      <c r="H20" s="35">
        <f t="shared" si="7"/>
        <v>-3563.5</v>
      </c>
      <c r="I20" s="1">
        <v>16</v>
      </c>
      <c r="J20" s="43">
        <v>1</v>
      </c>
      <c r="K20" s="34">
        <f>IF([1]Period_2!Q18="", NA(), [1]Period_2!Q18)</f>
        <v>-2236</v>
      </c>
      <c r="L20" s="18">
        <f>IF([1]Period_2!R18="", NA(), [1]Period_2!R18)</f>
        <v>-1083.625</v>
      </c>
      <c r="M20" s="18">
        <f>IF([1]Period_2!S18="", NA(), [1]Period_2!S18)</f>
        <v>-327</v>
      </c>
      <c r="N20" s="18">
        <f>IF([1]Period_2!T18="", NA(), [1]Period_2!T18)</f>
        <v>20</v>
      </c>
      <c r="O20" s="35">
        <f>IF([1]Period_2!V18="", NA(), [1]Period_2!V18)</f>
        <v>625</v>
      </c>
      <c r="P20" s="4"/>
      <c r="W20" s="5"/>
      <c r="AC20"/>
      <c r="AD20" s="2"/>
    </row>
    <row r="21" spans="2:30" ht="12.75" x14ac:dyDescent="0.2">
      <c r="C21" s="60" t="s">
        <v>3</v>
      </c>
      <c r="D21" s="36">
        <f>MIN(K5:K35)</f>
        <v>-27473</v>
      </c>
      <c r="E21" s="23">
        <f t="shared" ref="E21:H21" si="8">MIN(L5:L35)</f>
        <v>-10262.878919999999</v>
      </c>
      <c r="F21" s="23">
        <f t="shared" si="8"/>
        <v>-9182</v>
      </c>
      <c r="G21" s="23">
        <f t="shared" si="8"/>
        <v>-17065</v>
      </c>
      <c r="H21" s="37">
        <f t="shared" si="8"/>
        <v>-14142</v>
      </c>
      <c r="I21" s="1">
        <v>17</v>
      </c>
      <c r="J21" s="43">
        <v>1</v>
      </c>
      <c r="K21" s="34">
        <f>IF([1]Period_2!Q19="", NA(), [1]Period_2!Q19)</f>
        <v>-2798</v>
      </c>
      <c r="L21" s="18">
        <f>IF([1]Period_2!R19="", NA(), [1]Period_2!R19)</f>
        <v>-1176.2982199999999</v>
      </c>
      <c r="M21" s="18">
        <f>IF([1]Period_2!S19="", NA(), [1]Period_2!S19)</f>
        <v>-534</v>
      </c>
      <c r="N21" s="18">
        <f>IF([1]Period_2!T19="", NA(), [1]Period_2!T19)</f>
        <v>16</v>
      </c>
      <c r="O21" s="35">
        <f>IF([1]Period_2!V19="", NA(), [1]Period_2!V19)</f>
        <v>429</v>
      </c>
      <c r="P21" s="4"/>
      <c r="W21" s="5"/>
      <c r="AC21"/>
      <c r="AD21" s="2"/>
    </row>
    <row r="22" spans="2:30" ht="12.75" x14ac:dyDescent="0.2">
      <c r="C22" s="61" t="s">
        <v>1</v>
      </c>
      <c r="D22" s="31">
        <f>AVERAGE(K5:K35)</f>
        <v>-1966.5806451612902</v>
      </c>
      <c r="E22" s="32">
        <f>AVERAGE(L5:L35)</f>
        <v>-767.79192</v>
      </c>
      <c r="F22" s="32">
        <f>AVERAGE(M5:M35)</f>
        <v>-229.90322580645162</v>
      </c>
      <c r="G22" s="32">
        <f>AVERAGE(N5:N35)</f>
        <v>-1192.3548387096773</v>
      </c>
      <c r="H22" s="33">
        <f>AVERAGE(O5:O35)</f>
        <v>220.06451612903226</v>
      </c>
      <c r="I22" s="1">
        <v>18</v>
      </c>
      <c r="J22" s="43">
        <v>1</v>
      </c>
      <c r="K22" s="34">
        <f>IF([1]Period_2!Q20="", NA(), [1]Period_2!Q20)</f>
        <v>-3308</v>
      </c>
      <c r="L22" s="18">
        <f>IF([1]Period_2!R20="", NA(), [1]Period_2!R20)</f>
        <v>-1290.8618200000001</v>
      </c>
      <c r="M22" s="18">
        <f>IF([1]Period_2!S20="", NA(), [1]Period_2!S20)</f>
        <v>-943</v>
      </c>
      <c r="N22" s="18">
        <f>IF([1]Period_2!T20="", NA(), [1]Period_2!T20)</f>
        <v>10</v>
      </c>
      <c r="O22" s="35">
        <f>IF([1]Period_2!V20="", NA(), [1]Period_2!V20)</f>
        <v>140</v>
      </c>
      <c r="P22" s="4"/>
      <c r="W22" s="5"/>
      <c r="AC22"/>
      <c r="AD22" s="2"/>
    </row>
    <row r="23" spans="2:30" ht="12.75" x14ac:dyDescent="0.2">
      <c r="C23" s="24" t="s">
        <v>4</v>
      </c>
      <c r="D23" s="34">
        <f>STDEV(K5:K35)</f>
        <v>9372.5369129679202</v>
      </c>
      <c r="E23" s="18">
        <f>STDEV(L5:L35)</f>
        <v>2827.0406653300583</v>
      </c>
      <c r="F23" s="18">
        <f>STDEV(M5:M35)</f>
        <v>3684.0961836415972</v>
      </c>
      <c r="G23" s="18">
        <f>STDEV(N5:N35)</f>
        <v>3427.4404400211647</v>
      </c>
      <c r="H23" s="35">
        <f>STDEV(O5:O35)</f>
        <v>3650.9125976526643</v>
      </c>
      <c r="I23" s="1">
        <v>19</v>
      </c>
      <c r="J23" s="43">
        <v>1</v>
      </c>
      <c r="K23" s="34">
        <f>IF([1]Period_2!Q21="", NA(), [1]Period_2!Q21)</f>
        <v>-3765</v>
      </c>
      <c r="L23" s="18">
        <f>IF([1]Period_2!R21="", NA(), [1]Period_2!R21)</f>
        <v>-1359.9657999999999</v>
      </c>
      <c r="M23" s="18">
        <f>IF([1]Period_2!S21="", NA(), [1]Period_2!S21)</f>
        <v>-1259</v>
      </c>
      <c r="N23" s="18">
        <f>IF([1]Period_2!T21="", NA(), [1]Period_2!T21)</f>
        <v>7</v>
      </c>
      <c r="O23" s="35">
        <f>IF([1]Period_2!V21="", NA(), [1]Period_2!V21)</f>
        <v>-111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  <c r="AC23"/>
      <c r="AD23" s="2"/>
    </row>
    <row r="24" spans="2:30" ht="12.75" customHeight="1" x14ac:dyDescent="0.2">
      <c r="C24" s="25" t="s">
        <v>8</v>
      </c>
      <c r="D24" s="53">
        <f>COUNTIF(K$5:K$35,"&gt;=0")/COUNTA(K$5:K$35)</f>
        <v>0.38709677419354838</v>
      </c>
      <c r="E24" s="46">
        <f>COUNTIF(L$5:L$35,"&gt;=0")/COUNTA(L$5:L$35)</f>
        <v>0.22580645161290322</v>
      </c>
      <c r="F24" s="46">
        <f t="shared" ref="F24:H24" si="9">COUNTIF(M$5:M$35,"&gt;=0")/COUNTA(M$5:M$35)</f>
        <v>0.45161290322580644</v>
      </c>
      <c r="G24" s="46">
        <f t="shared" si="9"/>
        <v>0.64516129032258063</v>
      </c>
      <c r="H24" s="47">
        <f t="shared" si="9"/>
        <v>0.58064516129032262</v>
      </c>
      <c r="I24" s="1">
        <v>20</v>
      </c>
      <c r="J24" s="43">
        <v>1</v>
      </c>
      <c r="K24" s="34">
        <f>IF([1]Period_2!Q22="", NA(), [1]Period_2!Q22)</f>
        <v>-4482</v>
      </c>
      <c r="L24" s="18">
        <f>IF([1]Period_2!R22="", NA(), [1]Period_2!R22)</f>
        <v>-1422.3164200000001</v>
      </c>
      <c r="M24" s="18">
        <f>IF([1]Period_2!S22="", NA(), [1]Period_2!S22)</f>
        <v>-1371</v>
      </c>
      <c r="N24" s="18">
        <f>IF([1]Period_2!T22="", NA(), [1]Period_2!T22)</f>
        <v>1</v>
      </c>
      <c r="O24" s="35">
        <f>IF([1]Period_2!V22="", NA(), [1]Period_2!V22)</f>
        <v>-415</v>
      </c>
      <c r="P24" s="4"/>
      <c r="Q24" s="64" t="s">
        <v>19</v>
      </c>
      <c r="R24" s="64"/>
      <c r="S24" s="64"/>
      <c r="T24" s="64"/>
      <c r="U24" s="64"/>
      <c r="V24" s="64"/>
      <c r="W24" s="64"/>
      <c r="X24" s="15"/>
      <c r="Y24" s="15"/>
      <c r="Z24" s="15"/>
      <c r="AA24" s="16"/>
      <c r="AC24"/>
      <c r="AD24" s="2"/>
    </row>
    <row r="25" spans="2:30" ht="12.75" customHeight="1" x14ac:dyDescent="0.2">
      <c r="C25" s="26" t="s">
        <v>9</v>
      </c>
      <c r="D25" s="54">
        <f>1-D24</f>
        <v>0.61290322580645162</v>
      </c>
      <c r="E25" s="48">
        <f>1-E24</f>
        <v>0.77419354838709675</v>
      </c>
      <c r="F25" s="48">
        <f>1-F24</f>
        <v>0.54838709677419351</v>
      </c>
      <c r="G25" s="48">
        <f>1-G24</f>
        <v>0.35483870967741937</v>
      </c>
      <c r="H25" s="49">
        <f>1-H24</f>
        <v>0.41935483870967738</v>
      </c>
      <c r="I25" s="1">
        <v>21</v>
      </c>
      <c r="J25" s="43">
        <v>1</v>
      </c>
      <c r="K25" s="34">
        <f>IF([1]Period_2!Q23="", NA(), [1]Period_2!Q23)</f>
        <v>-5551</v>
      </c>
      <c r="L25" s="18">
        <f>IF([1]Period_2!R23="", NA(), [1]Period_2!R23)</f>
        <v>-1518.99929</v>
      </c>
      <c r="M25" s="18">
        <f>IF([1]Period_2!S23="", NA(), [1]Period_2!S23)</f>
        <v>-1610</v>
      </c>
      <c r="N25" s="18">
        <f>IF([1]Period_2!T23="", NA(), [1]Period_2!T23)</f>
        <v>-6</v>
      </c>
      <c r="O25" s="35">
        <f>IF([1]Period_2!V23="", NA(), [1]Period_2!V23)</f>
        <v>-609</v>
      </c>
      <c r="P25" s="4"/>
      <c r="Q25" s="64"/>
      <c r="R25" s="64"/>
      <c r="S25" s="64"/>
      <c r="T25" s="64"/>
      <c r="U25" s="64"/>
      <c r="V25" s="64"/>
      <c r="W25" s="64"/>
      <c r="X25" s="15"/>
      <c r="Y25" s="15"/>
      <c r="Z25" s="15"/>
      <c r="AA25" s="16"/>
      <c r="AC25"/>
      <c r="AD25" s="2"/>
    </row>
    <row r="26" spans="2:30" ht="12.75" x14ac:dyDescent="0.2">
      <c r="C26" s="55" t="s">
        <v>2</v>
      </c>
      <c r="D26" s="56">
        <f>MEDIAN(K5:K35)</f>
        <v>-2236</v>
      </c>
      <c r="E26" s="56">
        <f>MEDIAN(L5:L35)</f>
        <v>-1083.625</v>
      </c>
      <c r="F26" s="56">
        <f>MEDIAN(M5:M35)</f>
        <v>-327</v>
      </c>
      <c r="G26" s="56">
        <f>MEDIAN(N5:N35)</f>
        <v>20</v>
      </c>
      <c r="H26" s="56">
        <f>MEDIAN(O5:O35)</f>
        <v>625</v>
      </c>
      <c r="I26" s="1">
        <v>22</v>
      </c>
      <c r="J26" s="43">
        <v>1</v>
      </c>
      <c r="K26" s="34">
        <f>IF([1]Period_2!Q24="", NA(), [1]Period_2!Q24)</f>
        <v>-6350</v>
      </c>
      <c r="L26" s="18">
        <f>IF([1]Period_2!R24="", NA(), [1]Period_2!R24)</f>
        <v>-1610.00982</v>
      </c>
      <c r="M26" s="18">
        <f>IF([1]Period_2!S24="", NA(), [1]Period_2!S24)</f>
        <v>-1820</v>
      </c>
      <c r="N26" s="18">
        <f>IF([1]Period_2!T24="", NA(), [1]Period_2!T24)</f>
        <v>-51</v>
      </c>
      <c r="O26" s="35">
        <f>IF([1]Period_2!V24="", NA(), [1]Period_2!V24)</f>
        <v>-748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  <c r="AC26"/>
      <c r="AD26" s="2"/>
    </row>
    <row r="27" spans="2:30" ht="12.75" x14ac:dyDescent="0.2">
      <c r="I27" s="1">
        <v>23</v>
      </c>
      <c r="J27" s="43">
        <v>1</v>
      </c>
      <c r="K27" s="34">
        <f>IF([1]Period_2!Q25="", NA(), [1]Period_2!Q25)</f>
        <v>-6864</v>
      </c>
      <c r="L27" s="18">
        <f>IF([1]Period_2!R25="", NA(), [1]Period_2!R25)</f>
        <v>-1711.75434</v>
      </c>
      <c r="M27" s="18">
        <f>IF([1]Period_2!S25="", NA(), [1]Period_2!S25)</f>
        <v>-2059</v>
      </c>
      <c r="N27" s="18">
        <f>IF([1]Period_2!T25="", NA(), [1]Period_2!T25)</f>
        <v>-132</v>
      </c>
      <c r="O27" s="35">
        <f>IF([1]Period_2!V25="", NA(), [1]Period_2!V25)</f>
        <v>-919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  <c r="AC27"/>
      <c r="AD27" s="2"/>
    </row>
    <row r="28" spans="2:30" ht="12.75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f>IF([1]Period_2!Q26="", NA(), [1]Period_2!Q26)</f>
        <v>-7470</v>
      </c>
      <c r="L28" s="18">
        <f>IF([1]Period_2!R26="", NA(), [1]Period_2!R26)</f>
        <v>-1781.4238399999999</v>
      </c>
      <c r="M28" s="18">
        <f>IF([1]Period_2!S26="", NA(), [1]Period_2!S26)</f>
        <v>-2419</v>
      </c>
      <c r="N28" s="18">
        <f>IF([1]Period_2!T26="", NA(), [1]Period_2!T26)</f>
        <v>-178</v>
      </c>
      <c r="O28" s="35">
        <f>IF([1]Period_2!V26="", NA(), [1]Period_2!V26)</f>
        <v>-1129</v>
      </c>
      <c r="P28" s="4"/>
      <c r="X28" s="15"/>
      <c r="Y28" s="15"/>
      <c r="Z28" s="15"/>
      <c r="AA28" s="16"/>
      <c r="AC28"/>
      <c r="AD28" s="2"/>
    </row>
    <row r="29" spans="2:30" ht="12.75" x14ac:dyDescent="0.2">
      <c r="B29" s="41"/>
      <c r="C29" s="41"/>
      <c r="I29" s="1">
        <v>25</v>
      </c>
      <c r="J29" s="43">
        <v>1</v>
      </c>
      <c r="K29" s="34">
        <f>IF([1]Period_2!Q27="", NA(), [1]Period_2!Q27)</f>
        <v>-8989</v>
      </c>
      <c r="L29" s="18">
        <f>IF([1]Period_2!R27="", NA(), [1]Period_2!R27)</f>
        <v>-1940.7578100000001</v>
      </c>
      <c r="M29" s="18">
        <f>IF([1]Period_2!S27="", NA(), [1]Period_2!S27)</f>
        <v>-2773</v>
      </c>
      <c r="N29" s="18">
        <f>IF([1]Period_2!T27="", NA(), [1]Period_2!T27)</f>
        <v>-935</v>
      </c>
      <c r="O29" s="35">
        <f>IF([1]Period_2!V27="", NA(), [1]Period_2!V27)</f>
        <v>-1559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  <c r="AC29"/>
      <c r="AD29" s="2"/>
    </row>
    <row r="30" spans="2:30" ht="12.75" x14ac:dyDescent="0.2">
      <c r="B30" s="41"/>
      <c r="C30" s="41"/>
      <c r="I30" s="1">
        <v>26</v>
      </c>
      <c r="J30" s="43">
        <v>1</v>
      </c>
      <c r="K30" s="34">
        <f>IF([1]Period_2!Q28="", NA(), [1]Period_2!Q28)</f>
        <v>-9326</v>
      </c>
      <c r="L30" s="18">
        <f>IF([1]Period_2!R28="", NA(), [1]Period_2!R28)</f>
        <v>-2232.68219</v>
      </c>
      <c r="M30" s="18">
        <f>IF([1]Period_2!S28="", NA(), [1]Period_2!S28)</f>
        <v>-3240</v>
      </c>
      <c r="N30" s="18">
        <f>IF([1]Period_2!T28="", NA(), [1]Period_2!T28)</f>
        <v>-1571</v>
      </c>
      <c r="O30" s="35">
        <f>IF([1]Period_2!V28="", NA(), [1]Period_2!V28)</f>
        <v>-1813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  <c r="AC30"/>
      <c r="AD30" s="2"/>
    </row>
    <row r="31" spans="2:30" ht="12.75" x14ac:dyDescent="0.2">
      <c r="B31" s="41"/>
      <c r="C31" s="41"/>
      <c r="I31" s="1">
        <v>27</v>
      </c>
      <c r="J31" s="43">
        <v>1</v>
      </c>
      <c r="K31" s="34">
        <f>IF([1]Period_2!Q29="", NA(), [1]Period_2!Q29)</f>
        <v>-10585</v>
      </c>
      <c r="L31" s="18">
        <f>IF([1]Period_2!R29="", NA(), [1]Period_2!R29)</f>
        <v>-2487.2885299999998</v>
      </c>
      <c r="M31" s="18">
        <f>IF([1]Period_2!S29="", NA(), [1]Period_2!S29)</f>
        <v>-3793</v>
      </c>
      <c r="N31" s="18">
        <f>IF([1]Period_2!T29="", NA(), [1]Period_2!T29)</f>
        <v>-2428</v>
      </c>
      <c r="O31" s="35">
        <f>IF([1]Period_2!V29="", NA(), [1]Period_2!V29)</f>
        <v>-2244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  <c r="AC31"/>
      <c r="AD31" s="2"/>
    </row>
    <row r="32" spans="2:30" ht="12.75" x14ac:dyDescent="0.2">
      <c r="B32" s="41"/>
      <c r="C32" s="41"/>
      <c r="I32" s="1">
        <v>28</v>
      </c>
      <c r="J32" s="43">
        <v>1</v>
      </c>
      <c r="K32" s="34">
        <f>IF([1]Period_2!Q30="", NA(), [1]Period_2!Q30)</f>
        <v>-12492</v>
      </c>
      <c r="L32" s="18">
        <f>IF([1]Period_2!R30="", NA(), [1]Period_2!R30)</f>
        <v>-2847.91545</v>
      </c>
      <c r="M32" s="18">
        <f>IF([1]Period_2!S30="", NA(), [1]Period_2!S30)</f>
        <v>-4359</v>
      </c>
      <c r="N32" s="18">
        <f>IF([1]Period_2!T30="", NA(), [1]Period_2!T30)</f>
        <v>-3301</v>
      </c>
      <c r="O32" s="35">
        <f>IF([1]Period_2!V30="", NA(), [1]Period_2!V30)</f>
        <v>-2569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  <c r="AC32"/>
      <c r="AD32" s="2"/>
    </row>
    <row r="33" spans="2:30" ht="12.75" x14ac:dyDescent="0.2">
      <c r="B33" s="41"/>
      <c r="C33" s="41"/>
      <c r="I33" s="1">
        <v>29</v>
      </c>
      <c r="J33" s="43">
        <v>1</v>
      </c>
      <c r="K33" s="34">
        <f>IF([1]Period_2!Q31="", NA(), [1]Period_2!Q31)</f>
        <v>-13416</v>
      </c>
      <c r="L33" s="18">
        <f>IF([1]Period_2!R31="", NA(), [1]Period_2!R31)</f>
        <v>-3266.2241399999998</v>
      </c>
      <c r="M33" s="18">
        <f>IF([1]Period_2!S31="", NA(), [1]Period_2!S31)</f>
        <v>-4634</v>
      </c>
      <c r="N33" s="18">
        <f>IF([1]Period_2!T31="", NA(), [1]Period_2!T31)</f>
        <v>-5289</v>
      </c>
      <c r="O33" s="35">
        <f>IF([1]Period_2!V31="", NA(), [1]Period_2!V31)</f>
        <v>-3247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  <c r="AC33"/>
      <c r="AD33" s="2"/>
    </row>
    <row r="34" spans="2:30" ht="12.75" x14ac:dyDescent="0.2">
      <c r="B34" s="41"/>
      <c r="C34" s="41"/>
      <c r="I34" s="1">
        <v>30</v>
      </c>
      <c r="J34" s="43">
        <v>1</v>
      </c>
      <c r="K34" s="34">
        <f>IF([1]Period_2!Q32="", NA(), [1]Period_2!Q32)</f>
        <v>-16003</v>
      </c>
      <c r="L34" s="18">
        <f>IF([1]Period_2!R32="", NA(), [1]Period_2!R32)</f>
        <v>-3394.38672</v>
      </c>
      <c r="M34" s="18">
        <f>IF([1]Period_2!S32="", NA(), [1]Period_2!S32)</f>
        <v>-5060</v>
      </c>
      <c r="N34" s="18">
        <f>IF([1]Period_2!T32="", NA(), [1]Period_2!T32)</f>
        <v>-7532</v>
      </c>
      <c r="O34" s="35">
        <f>IF([1]Period_2!V32="", NA(), [1]Period_2!V32)</f>
        <v>-3880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2:30" ht="12.75" x14ac:dyDescent="0.2">
      <c r="B35" s="41"/>
      <c r="C35" s="41"/>
      <c r="I35" s="1">
        <v>31</v>
      </c>
      <c r="J35" s="44">
        <v>1</v>
      </c>
      <c r="K35" s="36">
        <f>IF([1]Period_2!Q33="", NA(), [1]Period_2!Q33)</f>
        <v>-27473</v>
      </c>
      <c r="L35" s="23">
        <f>IF([1]Period_2!R33="", NA(), [1]Period_2!R33)</f>
        <v>-10262.878919999999</v>
      </c>
      <c r="M35" s="23">
        <f>IF([1]Period_2!S33="", NA(), [1]Period_2!S33)</f>
        <v>-9182</v>
      </c>
      <c r="N35" s="23">
        <f>IF([1]Period_2!T33="", NA(), [1]Period_2!T33)</f>
        <v>-17065</v>
      </c>
      <c r="O35" s="37">
        <f>IF([1]Period_2!V33="", NA(), [1]Period_2!V33)</f>
        <v>-14142</v>
      </c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2:30" ht="12.75" x14ac:dyDescent="0.2">
      <c r="B36" s="41"/>
      <c r="C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2:30" ht="12.75" x14ac:dyDescent="0.2">
      <c r="B37" s="41"/>
      <c r="C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2:30" ht="12.75" x14ac:dyDescent="0.2">
      <c r="B38" s="41"/>
      <c r="C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2:30" ht="12.75" x14ac:dyDescent="0.2">
      <c r="B39" s="41"/>
      <c r="C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2:30" ht="12.75" x14ac:dyDescent="0.2">
      <c r="B40" s="41"/>
      <c r="C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2:30" ht="12.75" x14ac:dyDescent="0.2">
      <c r="B41" s="41"/>
      <c r="C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2:30" ht="12.75" x14ac:dyDescent="0.2">
      <c r="B42" s="41"/>
      <c r="C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2:30" ht="12.75" x14ac:dyDescent="0.2">
      <c r="B43" s="41"/>
      <c r="C43" s="41"/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2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2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2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2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2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C3:H3"/>
    <mergeCell ref="J3:O3"/>
    <mergeCell ref="Q3:V3"/>
    <mergeCell ref="C11:H12"/>
    <mergeCell ref="D13:H1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2:AE96"/>
  <sheetViews>
    <sheetView zoomScale="85" zoomScaleNormal="85" workbookViewId="0">
      <selection activeCell="D25" sqref="D25"/>
    </sheetView>
  </sheetViews>
  <sheetFormatPr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64" t="s">
        <v>24</v>
      </c>
      <c r="D2" s="64"/>
      <c r="E2" s="64"/>
      <c r="F2" s="64"/>
      <c r="G2" s="64"/>
      <c r="H2" s="64"/>
    </row>
    <row r="3" spans="2:31" ht="29.25" customHeight="1" x14ac:dyDescent="0.2">
      <c r="C3" s="64" t="s">
        <v>21</v>
      </c>
      <c r="D3" s="64"/>
      <c r="E3" s="64"/>
      <c r="F3" s="64"/>
      <c r="G3" s="64"/>
      <c r="H3" s="64"/>
      <c r="I3" s="27"/>
      <c r="J3" s="64" t="s">
        <v>18</v>
      </c>
      <c r="K3" s="64"/>
      <c r="L3" s="64"/>
      <c r="M3" s="64"/>
      <c r="N3" s="64"/>
      <c r="O3" s="64"/>
      <c r="P3" s="27"/>
      <c r="Q3" s="64" t="s">
        <v>20</v>
      </c>
      <c r="R3" s="64"/>
      <c r="S3" s="64"/>
      <c r="T3" s="64"/>
      <c r="U3" s="64"/>
      <c r="V3" s="6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28" t="s">
        <v>7</v>
      </c>
      <c r="L4" s="29" t="s">
        <v>5</v>
      </c>
      <c r="M4" s="29" t="s">
        <v>6</v>
      </c>
      <c r="N4" s="29" t="s">
        <v>15</v>
      </c>
      <c r="O4" s="29" t="s">
        <v>14</v>
      </c>
      <c r="P4" s="1"/>
      <c r="V4" s="1"/>
      <c r="W4" s="1"/>
    </row>
    <row r="5" spans="2:31" ht="12.75" x14ac:dyDescent="0.2">
      <c r="C5" s="40" t="s">
        <v>12</v>
      </c>
      <c r="D5" s="39">
        <f>MAX(K5:K35)</f>
        <v>18367</v>
      </c>
      <c r="E5" s="39">
        <f t="shared" ref="E5:H5" si="0">MAX(L5:L35)</f>
        <v>4572.9998599999999</v>
      </c>
      <c r="F5" s="39">
        <f t="shared" si="0"/>
        <v>21336</v>
      </c>
      <c r="G5" s="39">
        <f t="shared" si="0"/>
        <v>584</v>
      </c>
      <c r="H5" s="39">
        <f t="shared" si="0"/>
        <v>13575</v>
      </c>
      <c r="I5" s="1">
        <v>1</v>
      </c>
      <c r="J5" s="42">
        <v>1</v>
      </c>
      <c r="K5" s="31">
        <v>18367</v>
      </c>
      <c r="L5" s="32">
        <v>4572.9998599999999</v>
      </c>
      <c r="M5" s="32">
        <v>21336</v>
      </c>
      <c r="N5" s="32">
        <v>584</v>
      </c>
      <c r="O5" s="33">
        <v>13575</v>
      </c>
      <c r="AC5"/>
      <c r="AD5" s="2"/>
      <c r="AE5" s="6"/>
    </row>
    <row r="6" spans="2:31" ht="12.75" x14ac:dyDescent="0.2">
      <c r="B6" s="41"/>
      <c r="C6" s="40" t="s">
        <v>13</v>
      </c>
      <c r="D6" s="39">
        <f>-MIN(K5:K35)</f>
        <v>35148</v>
      </c>
      <c r="E6" s="39">
        <f t="shared" ref="E6:H6" si="1">-MIN(L5:L35)</f>
        <v>9823.4071899999999</v>
      </c>
      <c r="F6" s="39">
        <f t="shared" si="1"/>
        <v>5440</v>
      </c>
      <c r="G6" s="39">
        <f t="shared" si="1"/>
        <v>22311</v>
      </c>
      <c r="H6" s="39">
        <f t="shared" si="1"/>
        <v>5206</v>
      </c>
      <c r="I6" s="1">
        <v>2</v>
      </c>
      <c r="J6" s="43">
        <v>1</v>
      </c>
      <c r="K6" s="34">
        <v>12206</v>
      </c>
      <c r="L6" s="18">
        <v>3256.8594600000001</v>
      </c>
      <c r="M6" s="18">
        <v>9585</v>
      </c>
      <c r="N6" s="18">
        <v>169</v>
      </c>
      <c r="O6" s="35">
        <v>5851</v>
      </c>
      <c r="AC6"/>
      <c r="AD6" s="2"/>
    </row>
    <row r="7" spans="2:31" ht="12.75" x14ac:dyDescent="0.2">
      <c r="I7" s="1">
        <v>3</v>
      </c>
      <c r="J7" s="43">
        <v>1</v>
      </c>
      <c r="K7" s="34">
        <v>10250</v>
      </c>
      <c r="L7" s="18">
        <v>2427.9999699999998</v>
      </c>
      <c r="M7" s="18">
        <v>7287</v>
      </c>
      <c r="N7" s="18">
        <v>101</v>
      </c>
      <c r="O7" s="35">
        <v>4893</v>
      </c>
      <c r="W7" s="5"/>
      <c r="AC7"/>
      <c r="AD7" s="2"/>
    </row>
    <row r="8" spans="2:31" ht="12.75" x14ac:dyDescent="0.2">
      <c r="I8" s="1">
        <v>4</v>
      </c>
      <c r="J8" s="43">
        <v>1</v>
      </c>
      <c r="K8" s="34">
        <v>8643</v>
      </c>
      <c r="L8" s="18">
        <v>1271.4550899999999</v>
      </c>
      <c r="M8" s="18">
        <v>3843</v>
      </c>
      <c r="N8" s="18">
        <v>93</v>
      </c>
      <c r="O8" s="35">
        <v>3847</v>
      </c>
      <c r="W8" s="5"/>
      <c r="AC8"/>
      <c r="AD8" s="2"/>
    </row>
    <row r="9" spans="2:31" ht="12.75" x14ac:dyDescent="0.2">
      <c r="I9" s="1">
        <v>5</v>
      </c>
      <c r="J9" s="43">
        <v>1</v>
      </c>
      <c r="K9" s="34">
        <v>7729</v>
      </c>
      <c r="L9" s="18">
        <v>798.55890999999997</v>
      </c>
      <c r="M9" s="18">
        <v>3294</v>
      </c>
      <c r="N9" s="18">
        <v>80</v>
      </c>
      <c r="O9" s="35">
        <v>3515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34">
        <v>6821</v>
      </c>
      <c r="L10" s="18">
        <v>558.70168000000001</v>
      </c>
      <c r="M10" s="18">
        <v>3104</v>
      </c>
      <c r="N10" s="18">
        <v>76</v>
      </c>
      <c r="O10" s="35">
        <v>3132</v>
      </c>
      <c r="W10" s="5"/>
      <c r="AC10"/>
      <c r="AD10" s="2"/>
    </row>
    <row r="11" spans="2:31" ht="12.75" customHeight="1" x14ac:dyDescent="0.2">
      <c r="C11" s="64" t="s">
        <v>17</v>
      </c>
      <c r="D11" s="64"/>
      <c r="E11" s="64"/>
      <c r="F11" s="64"/>
      <c r="G11" s="64"/>
      <c r="H11" s="64"/>
      <c r="I11" s="1">
        <v>7</v>
      </c>
      <c r="J11" s="43">
        <v>1</v>
      </c>
      <c r="K11" s="34">
        <v>5441</v>
      </c>
      <c r="L11" s="18">
        <v>416.11131999999998</v>
      </c>
      <c r="M11" s="18">
        <v>2459</v>
      </c>
      <c r="N11" s="18">
        <v>70</v>
      </c>
      <c r="O11" s="35">
        <v>3026</v>
      </c>
      <c r="W11" s="5"/>
      <c r="AC11"/>
      <c r="AD11" s="2"/>
    </row>
    <row r="12" spans="2:31" ht="12.75" x14ac:dyDescent="0.2">
      <c r="C12" s="64"/>
      <c r="D12" s="64"/>
      <c r="E12" s="64"/>
      <c r="F12" s="64"/>
      <c r="G12" s="64"/>
      <c r="H12" s="64"/>
      <c r="I12" s="1">
        <v>8</v>
      </c>
      <c r="J12" s="43">
        <v>1</v>
      </c>
      <c r="K12" s="34">
        <v>4725</v>
      </c>
      <c r="L12" s="18">
        <v>170.68781000000001</v>
      </c>
      <c r="M12" s="18">
        <v>2136</v>
      </c>
      <c r="N12" s="18">
        <v>64</v>
      </c>
      <c r="O12" s="35">
        <v>2625</v>
      </c>
      <c r="W12" s="5"/>
      <c r="AC12"/>
      <c r="AD12" s="2"/>
    </row>
    <row r="13" spans="2:31" ht="12.75" x14ac:dyDescent="0.2">
      <c r="C13" s="4"/>
      <c r="D13" s="65" t="s">
        <v>10</v>
      </c>
      <c r="E13" s="66"/>
      <c r="F13" s="66"/>
      <c r="G13" s="66"/>
      <c r="H13" s="66"/>
      <c r="I13" s="1">
        <v>9</v>
      </c>
      <c r="J13" s="43">
        <v>1</v>
      </c>
      <c r="K13" s="34">
        <v>4196</v>
      </c>
      <c r="L13" s="18">
        <v>75.728009999999998</v>
      </c>
      <c r="M13" s="18">
        <v>1984</v>
      </c>
      <c r="N13" s="18">
        <v>62</v>
      </c>
      <c r="O13" s="35">
        <v>2435</v>
      </c>
      <c r="W13" s="5"/>
      <c r="AC13"/>
      <c r="AD13" s="2"/>
    </row>
    <row r="14" spans="2:31" ht="12.75" customHeight="1" x14ac:dyDescent="0.2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v>3063</v>
      </c>
      <c r="L14" s="18">
        <v>-63.332039999999999</v>
      </c>
      <c r="M14" s="18">
        <v>1908</v>
      </c>
      <c r="N14" s="18">
        <v>56</v>
      </c>
      <c r="O14" s="35">
        <v>2231</v>
      </c>
      <c r="W14" s="5"/>
      <c r="AC14"/>
      <c r="AD14" s="2"/>
    </row>
    <row r="15" spans="2:31" ht="12.75" customHeight="1" x14ac:dyDescent="0.2">
      <c r="C15" s="20" t="s">
        <v>0</v>
      </c>
      <c r="D15" s="31">
        <f>MAX(K5:K35)</f>
        <v>18367</v>
      </c>
      <c r="E15" s="32">
        <f t="shared" ref="E15:H15" si="2">MAX(L5:L35)</f>
        <v>4572.9998599999999</v>
      </c>
      <c r="F15" s="32">
        <f t="shared" si="2"/>
        <v>21336</v>
      </c>
      <c r="G15" s="32">
        <f t="shared" si="2"/>
        <v>584</v>
      </c>
      <c r="H15" s="33">
        <f t="shared" si="2"/>
        <v>13575</v>
      </c>
      <c r="I15" s="1">
        <v>11</v>
      </c>
      <c r="J15" s="43">
        <v>1</v>
      </c>
      <c r="K15" s="34">
        <v>2739</v>
      </c>
      <c r="L15" s="18">
        <v>-458.46161999999998</v>
      </c>
      <c r="M15" s="18">
        <v>1692</v>
      </c>
      <c r="N15" s="18">
        <v>52</v>
      </c>
      <c r="O15" s="35">
        <v>1940</v>
      </c>
      <c r="W15" s="8"/>
      <c r="AC15"/>
      <c r="AD15" s="2"/>
    </row>
    <row r="16" spans="2:31" ht="12.75" x14ac:dyDescent="0.2">
      <c r="C16" s="21">
        <v>0.95</v>
      </c>
      <c r="D16" s="34">
        <f>PERCENTILE(K5:K35, 0.95)</f>
        <v>11325.799999999994</v>
      </c>
      <c r="E16" s="18">
        <f t="shared" ref="E16:H16" si="3">PERCENTILE(L5:L35, 0.95)</f>
        <v>2883.8726894999977</v>
      </c>
      <c r="F16" s="18">
        <f t="shared" si="3"/>
        <v>8550.8999999999942</v>
      </c>
      <c r="G16" s="18">
        <f t="shared" si="3"/>
        <v>138.39999999999981</v>
      </c>
      <c r="H16" s="35">
        <f t="shared" si="3"/>
        <v>5419.8999999999969</v>
      </c>
      <c r="I16" s="1">
        <v>12</v>
      </c>
      <c r="J16" s="43">
        <v>1</v>
      </c>
      <c r="K16" s="34">
        <v>2372</v>
      </c>
      <c r="L16" s="18">
        <v>-606.26315</v>
      </c>
      <c r="M16" s="18">
        <v>1416</v>
      </c>
      <c r="N16" s="18">
        <v>46</v>
      </c>
      <c r="O16" s="35">
        <v>1679</v>
      </c>
      <c r="W16" s="8"/>
      <c r="AC16"/>
      <c r="AD16" s="2"/>
    </row>
    <row r="17" spans="1:30" ht="12.75" x14ac:dyDescent="0.2">
      <c r="C17" s="22">
        <v>0.75</v>
      </c>
      <c r="D17" s="34">
        <f>PERCENTILE(K5:K35, 0.75)</f>
        <v>4592.75</v>
      </c>
      <c r="E17" s="18">
        <f t="shared" ref="E17:H17" si="4">PERCENTILE(L5:L35, 0.75)</f>
        <v>146.94785999999999</v>
      </c>
      <c r="F17" s="18">
        <f t="shared" si="4"/>
        <v>2098</v>
      </c>
      <c r="G17" s="18">
        <f t="shared" si="4"/>
        <v>63.5</v>
      </c>
      <c r="H17" s="35">
        <f t="shared" si="4"/>
        <v>2577.5</v>
      </c>
      <c r="I17" s="1">
        <v>13</v>
      </c>
      <c r="J17" s="43">
        <v>1</v>
      </c>
      <c r="K17" s="34">
        <v>1717</v>
      </c>
      <c r="L17" s="18">
        <v>-680.50094000000001</v>
      </c>
      <c r="M17" s="18">
        <v>1113</v>
      </c>
      <c r="N17" s="18">
        <v>41</v>
      </c>
      <c r="O17" s="35">
        <v>1438</v>
      </c>
      <c r="W17" s="5"/>
      <c r="AC17"/>
      <c r="AD17" s="2"/>
    </row>
    <row r="18" spans="1:30" ht="12.75" x14ac:dyDescent="0.2">
      <c r="C18" s="22">
        <v>0.5</v>
      </c>
      <c r="D18" s="34">
        <f>PERCENTILE(K5:K35, 0.5)</f>
        <v>390.5</v>
      </c>
      <c r="E18" s="18">
        <f t="shared" ref="E18:H18" si="5">PERCENTILE(L5:L35, 0.5)</f>
        <v>-982.50422000000003</v>
      </c>
      <c r="F18" s="18">
        <f t="shared" si="5"/>
        <v>503.5</v>
      </c>
      <c r="G18" s="18">
        <f t="shared" si="5"/>
        <v>25</v>
      </c>
      <c r="H18" s="35">
        <f t="shared" si="5"/>
        <v>754</v>
      </c>
      <c r="I18" s="1">
        <v>14</v>
      </c>
      <c r="J18" s="43">
        <v>1</v>
      </c>
      <c r="K18" s="34">
        <v>1012</v>
      </c>
      <c r="L18" s="18">
        <v>-771.63842999999997</v>
      </c>
      <c r="M18" s="18">
        <v>856</v>
      </c>
      <c r="N18" s="18">
        <v>38</v>
      </c>
      <c r="O18" s="35">
        <v>1152</v>
      </c>
      <c r="W18" s="5"/>
      <c r="AC18"/>
      <c r="AD18" s="2"/>
    </row>
    <row r="19" spans="1:30" ht="12.75" x14ac:dyDescent="0.2">
      <c r="C19" s="22">
        <v>0.25</v>
      </c>
      <c r="D19" s="34">
        <f>PERCENTILE(K5:K35, 0.25)</f>
        <v>-4846</v>
      </c>
      <c r="E19" s="18">
        <f t="shared" ref="E19:H19" si="6">PERCENTILE(L5:L35, 0.25)</f>
        <v>-1781.8775800000001</v>
      </c>
      <c r="F19" s="18">
        <f t="shared" si="6"/>
        <v>-996.5</v>
      </c>
      <c r="G19" s="18">
        <f t="shared" si="6"/>
        <v>-613.75</v>
      </c>
      <c r="H19" s="35">
        <f t="shared" si="6"/>
        <v>-859.5</v>
      </c>
      <c r="I19" s="1">
        <v>15</v>
      </c>
      <c r="J19" s="43">
        <v>1</v>
      </c>
      <c r="K19" s="34">
        <v>652</v>
      </c>
      <c r="L19" s="18">
        <v>-920.84852999999998</v>
      </c>
      <c r="M19" s="18">
        <v>584</v>
      </c>
      <c r="N19" s="18">
        <v>31</v>
      </c>
      <c r="O19" s="35">
        <v>864</v>
      </c>
      <c r="P19" s="4"/>
      <c r="W19" s="5"/>
      <c r="AC19"/>
      <c r="AD19" s="2"/>
    </row>
    <row r="20" spans="1:30" ht="12.75" x14ac:dyDescent="0.2">
      <c r="C20" s="21">
        <v>0.05</v>
      </c>
      <c r="D20" s="34">
        <f>PERCENTILE(K5:K35, 0.05)</f>
        <v>-14351.1</v>
      </c>
      <c r="E20" s="18">
        <f t="shared" ref="E20:H20" si="7">PERCENTILE(L5:L35, 0.05)</f>
        <v>-3005.0247825000001</v>
      </c>
      <c r="F20" s="18">
        <f t="shared" si="7"/>
        <v>-2800.2999999999997</v>
      </c>
      <c r="G20" s="18">
        <f t="shared" si="7"/>
        <v>-6679.7999999999993</v>
      </c>
      <c r="H20" s="35">
        <f t="shared" si="7"/>
        <v>-3007.95</v>
      </c>
      <c r="I20" s="1">
        <v>16</v>
      </c>
      <c r="J20" s="43">
        <v>1</v>
      </c>
      <c r="K20" s="34">
        <v>129</v>
      </c>
      <c r="L20" s="18">
        <v>-1044.1599100000001</v>
      </c>
      <c r="M20" s="18">
        <v>423</v>
      </c>
      <c r="N20" s="18">
        <v>19</v>
      </c>
      <c r="O20" s="35">
        <v>644</v>
      </c>
      <c r="P20" s="4"/>
      <c r="W20" s="5"/>
      <c r="AC20"/>
      <c r="AD20" s="2"/>
    </row>
    <row r="21" spans="1:30" ht="12.75" x14ac:dyDescent="0.2">
      <c r="C21" s="62" t="s">
        <v>3</v>
      </c>
      <c r="D21" s="34">
        <f>MIN(K5:K35)</f>
        <v>-35148</v>
      </c>
      <c r="E21" s="18">
        <f t="shared" ref="E21:H21" si="8">MIN(L5:L35)</f>
        <v>-9823.4071899999999</v>
      </c>
      <c r="F21" s="18">
        <f t="shared" si="8"/>
        <v>-5440</v>
      </c>
      <c r="G21" s="18">
        <f t="shared" si="8"/>
        <v>-22311</v>
      </c>
      <c r="H21" s="35">
        <f t="shared" si="8"/>
        <v>-5206</v>
      </c>
      <c r="I21" s="1">
        <v>17</v>
      </c>
      <c r="J21" s="43">
        <v>1</v>
      </c>
      <c r="K21" s="34">
        <v>-144</v>
      </c>
      <c r="L21" s="18">
        <v>-1117.38867</v>
      </c>
      <c r="M21" s="18">
        <v>303</v>
      </c>
      <c r="N21" s="18">
        <v>10</v>
      </c>
      <c r="O21" s="35">
        <v>545</v>
      </c>
      <c r="P21" s="4"/>
      <c r="W21" s="5"/>
      <c r="AC21"/>
      <c r="AD21" s="2"/>
    </row>
    <row r="22" spans="1:30" ht="12.75" x14ac:dyDescent="0.2">
      <c r="C22" s="61" t="s">
        <v>1</v>
      </c>
      <c r="D22" s="31">
        <f>AVERAGE(K5:K35)</f>
        <v>-845.4</v>
      </c>
      <c r="E22" s="32">
        <f>AVERAGE(L5:L35)</f>
        <v>-867.24290233333329</v>
      </c>
      <c r="F22" s="32">
        <f>AVERAGE(M5:M35)</f>
        <v>1431.7666666666667</v>
      </c>
      <c r="G22" s="32">
        <f>AVERAGE(N5:N35)</f>
        <v>-1521.2</v>
      </c>
      <c r="H22" s="33">
        <f>AVERAGE(O5:O35)</f>
        <v>1105.4000000000001</v>
      </c>
      <c r="I22" s="1">
        <v>18</v>
      </c>
      <c r="J22" s="43">
        <v>1</v>
      </c>
      <c r="K22" s="34">
        <v>-860</v>
      </c>
      <c r="L22" s="18">
        <v>-1296.54836</v>
      </c>
      <c r="M22" s="18">
        <v>125</v>
      </c>
      <c r="N22" s="18">
        <v>4</v>
      </c>
      <c r="O22" s="35">
        <v>359</v>
      </c>
      <c r="P22" s="4"/>
      <c r="W22" s="5"/>
      <c r="AC22"/>
      <c r="AD22" s="2"/>
    </row>
    <row r="23" spans="1:30" ht="12.75" x14ac:dyDescent="0.2">
      <c r="C23" s="24" t="s">
        <v>4</v>
      </c>
      <c r="D23" s="34">
        <f>STDEV(K5:K35)</f>
        <v>9915.3113697261506</v>
      </c>
      <c r="E23" s="18">
        <f>STDEV(L5:L35)</f>
        <v>2429.009460223755</v>
      </c>
      <c r="F23" s="18">
        <f>STDEV(M5:M35)</f>
        <v>4764.5010932747291</v>
      </c>
      <c r="G23" s="18">
        <f>STDEV(N5:N35)</f>
        <v>4350.8385668147648</v>
      </c>
      <c r="H23" s="35">
        <f>STDEV(O5:O35)</f>
        <v>3432.9687825654582</v>
      </c>
      <c r="I23" s="1">
        <v>19</v>
      </c>
      <c r="J23" s="43">
        <v>1</v>
      </c>
      <c r="K23" s="34">
        <v>-1858</v>
      </c>
      <c r="L23" s="18">
        <v>-1390.5610200000001</v>
      </c>
      <c r="M23" s="18">
        <v>-11</v>
      </c>
      <c r="N23" s="18">
        <v>-4</v>
      </c>
      <c r="O23" s="35">
        <v>-29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  <c r="AC23"/>
      <c r="AD23" s="2"/>
    </row>
    <row r="24" spans="1:30" ht="12.75" customHeight="1" x14ac:dyDescent="0.2">
      <c r="C24" s="25" t="s">
        <v>8</v>
      </c>
      <c r="D24" s="53">
        <f>COUNTIF(K$5:K$35,"&gt;=0")/COUNTA(K$5:K$35)</f>
        <v>0.53333333333333333</v>
      </c>
      <c r="E24" s="46">
        <f t="shared" ref="E24:H24" si="9">COUNTIF(L$5:L$35,"&gt;=0")/COUNTA(L$5:L$35)</f>
        <v>0.3</v>
      </c>
      <c r="F24" s="46">
        <f t="shared" si="9"/>
        <v>0.6</v>
      </c>
      <c r="G24" s="46">
        <f t="shared" si="9"/>
        <v>0.6</v>
      </c>
      <c r="H24" s="47">
        <f t="shared" si="9"/>
        <v>0.6</v>
      </c>
      <c r="I24" s="1">
        <v>20</v>
      </c>
      <c r="J24" s="43">
        <v>1</v>
      </c>
      <c r="K24" s="34">
        <v>-2792</v>
      </c>
      <c r="L24" s="18">
        <v>-1522.98873</v>
      </c>
      <c r="M24" s="18">
        <v>-347</v>
      </c>
      <c r="N24" s="18">
        <v>-56</v>
      </c>
      <c r="O24" s="35">
        <v>-201</v>
      </c>
      <c r="P24" s="4"/>
      <c r="Q24" s="64" t="s">
        <v>16</v>
      </c>
      <c r="R24" s="64"/>
      <c r="S24" s="64"/>
      <c r="T24" s="64"/>
      <c r="U24" s="64"/>
      <c r="V24" s="64"/>
      <c r="W24" s="64"/>
      <c r="X24" s="15"/>
      <c r="Y24" s="15"/>
      <c r="Z24" s="15"/>
      <c r="AA24" s="16"/>
      <c r="AC24"/>
      <c r="AD24" s="2"/>
    </row>
    <row r="25" spans="1:30" ht="12.75" customHeight="1" x14ac:dyDescent="0.2">
      <c r="C25" s="26" t="s">
        <v>9</v>
      </c>
      <c r="D25" s="54">
        <f>1-D24</f>
        <v>0.46666666666666667</v>
      </c>
      <c r="E25" s="48">
        <f>1-E24</f>
        <v>0.7</v>
      </c>
      <c r="F25" s="48">
        <f>1-F24</f>
        <v>0.4</v>
      </c>
      <c r="G25" s="48">
        <f>1-G24</f>
        <v>0.4</v>
      </c>
      <c r="H25" s="49">
        <f>1-H24</f>
        <v>0.4</v>
      </c>
      <c r="I25" s="1">
        <v>21</v>
      </c>
      <c r="J25" s="43">
        <v>1</v>
      </c>
      <c r="K25" s="34">
        <v>-3597</v>
      </c>
      <c r="L25" s="18">
        <v>-1563.2597800000001</v>
      </c>
      <c r="M25" s="18">
        <v>-676</v>
      </c>
      <c r="N25" s="18">
        <v>-177</v>
      </c>
      <c r="O25" s="35">
        <v>-390</v>
      </c>
      <c r="P25" s="4"/>
      <c r="Q25" s="64"/>
      <c r="R25" s="64"/>
      <c r="S25" s="64"/>
      <c r="T25" s="64"/>
      <c r="U25" s="64"/>
      <c r="V25" s="64"/>
      <c r="W25" s="64"/>
      <c r="X25" s="15"/>
      <c r="Y25" s="15"/>
      <c r="Z25" s="15"/>
      <c r="AA25" s="16"/>
      <c r="AC25"/>
      <c r="AD25" s="2"/>
    </row>
    <row r="26" spans="1:30" ht="12.75" x14ac:dyDescent="0.2">
      <c r="C26" s="55" t="s">
        <v>2</v>
      </c>
      <c r="D26" s="56">
        <f>MEDIAN(K5:K35)</f>
        <v>390.5</v>
      </c>
      <c r="E26" s="56">
        <f>MEDIAN(L5:L35)</f>
        <v>-982.50422000000003</v>
      </c>
      <c r="F26" s="56">
        <f>MEDIAN(M5:M35)</f>
        <v>503.5</v>
      </c>
      <c r="G26" s="56">
        <f>MEDIAN(N5:N35)</f>
        <v>25</v>
      </c>
      <c r="H26" s="56">
        <f>MEDIAN(O5:O35)</f>
        <v>754</v>
      </c>
      <c r="I26" s="1">
        <v>22</v>
      </c>
      <c r="J26" s="43">
        <v>1</v>
      </c>
      <c r="K26" s="34">
        <v>-3868</v>
      </c>
      <c r="L26" s="18">
        <v>-1698.2617299999999</v>
      </c>
      <c r="M26" s="18">
        <v>-806</v>
      </c>
      <c r="N26" s="18">
        <v>-289</v>
      </c>
      <c r="O26" s="35">
        <v>-600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  <c r="AC26"/>
      <c r="AD26" s="2"/>
    </row>
    <row r="27" spans="1:30" ht="12.75" x14ac:dyDescent="0.2">
      <c r="I27" s="1">
        <v>23</v>
      </c>
      <c r="J27" s="43">
        <v>1</v>
      </c>
      <c r="K27" s="34">
        <v>-5172</v>
      </c>
      <c r="L27" s="18">
        <v>-1809.74953</v>
      </c>
      <c r="M27" s="18">
        <v>-1060</v>
      </c>
      <c r="N27" s="18">
        <v>-722</v>
      </c>
      <c r="O27" s="35">
        <v>-946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  <c r="AC27"/>
      <c r="AD27" s="2"/>
    </row>
    <row r="28" spans="1:30" ht="12.75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v>-5886</v>
      </c>
      <c r="L28" s="18">
        <v>-1897.20027</v>
      </c>
      <c r="M28" s="18">
        <v>-1233</v>
      </c>
      <c r="N28" s="18">
        <v>-1547</v>
      </c>
      <c r="O28" s="35">
        <v>-1105</v>
      </c>
      <c r="P28" s="4"/>
      <c r="X28" s="15"/>
      <c r="Y28" s="15"/>
      <c r="Z28" s="15"/>
      <c r="AA28" s="16"/>
      <c r="AC28"/>
      <c r="AD28" s="2"/>
    </row>
    <row r="29" spans="1:30" ht="12.75" x14ac:dyDescent="0.2">
      <c r="I29" s="1">
        <v>25</v>
      </c>
      <c r="J29" s="43">
        <v>1</v>
      </c>
      <c r="K29" s="34">
        <v>-7388</v>
      </c>
      <c r="L29" s="18">
        <v>-2034.8749</v>
      </c>
      <c r="M29" s="18">
        <v>-1586</v>
      </c>
      <c r="N29" s="18">
        <v>-2050</v>
      </c>
      <c r="O29" s="35">
        <v>-1708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  <c r="AC29"/>
      <c r="AD29" s="2"/>
    </row>
    <row r="30" spans="1:30" ht="12.75" x14ac:dyDescent="0.2">
      <c r="A30" s="41"/>
      <c r="B30" s="41"/>
      <c r="I30" s="1">
        <v>26</v>
      </c>
      <c r="J30" s="43">
        <v>1</v>
      </c>
      <c r="K30" s="34">
        <v>-9644</v>
      </c>
      <c r="L30" s="18">
        <v>-2364.7846399999999</v>
      </c>
      <c r="M30" s="18">
        <v>-1715</v>
      </c>
      <c r="N30" s="18">
        <v>-2780</v>
      </c>
      <c r="O30" s="35">
        <v>-2083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  <c r="AC30"/>
      <c r="AD30" s="2"/>
    </row>
    <row r="31" spans="1:30" ht="12.75" x14ac:dyDescent="0.2">
      <c r="A31" s="41"/>
      <c r="B31" s="41"/>
      <c r="I31" s="1">
        <v>27</v>
      </c>
      <c r="J31" s="43">
        <v>1</v>
      </c>
      <c r="K31" s="34">
        <v>-10531</v>
      </c>
      <c r="L31" s="18">
        <v>-2519.1033699999998</v>
      </c>
      <c r="M31" s="18">
        <v>-2061</v>
      </c>
      <c r="N31" s="18">
        <v>-4100</v>
      </c>
      <c r="O31" s="35">
        <v>-2354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  <c r="AC31"/>
      <c r="AD31" s="2"/>
    </row>
    <row r="32" spans="1:30" ht="12.75" x14ac:dyDescent="0.2">
      <c r="A32" s="41"/>
      <c r="B32" s="41"/>
      <c r="I32" s="1">
        <v>28</v>
      </c>
      <c r="J32" s="43">
        <v>1</v>
      </c>
      <c r="K32" s="34">
        <v>-13437</v>
      </c>
      <c r="L32" s="18">
        <v>-2856.5622100000001</v>
      </c>
      <c r="M32" s="18">
        <v>-2577</v>
      </c>
      <c r="N32" s="18">
        <v>-5780</v>
      </c>
      <c r="O32" s="35">
        <v>-2739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  <c r="AC32"/>
      <c r="AD32" s="2"/>
    </row>
    <row r="33" spans="1:30" ht="12.75" x14ac:dyDescent="0.2">
      <c r="A33" s="41"/>
      <c r="B33" s="41"/>
      <c r="I33" s="1">
        <v>29</v>
      </c>
      <c r="J33" s="43">
        <v>1</v>
      </c>
      <c r="K33" s="34">
        <v>-15099</v>
      </c>
      <c r="L33" s="18">
        <v>-3126.4941600000002</v>
      </c>
      <c r="M33" s="18">
        <v>-2983</v>
      </c>
      <c r="N33" s="18">
        <v>-7416</v>
      </c>
      <c r="O33" s="35">
        <v>-3228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  <c r="AC33"/>
      <c r="AD33" s="2"/>
    </row>
    <row r="34" spans="1:30" ht="12.75" x14ac:dyDescent="0.2">
      <c r="A34" s="41"/>
      <c r="B34" s="41"/>
      <c r="I34" s="1">
        <v>30</v>
      </c>
      <c r="J34" s="43">
        <v>1</v>
      </c>
      <c r="K34" s="34">
        <v>-35148</v>
      </c>
      <c r="L34" s="18">
        <v>-9823.4071899999999</v>
      </c>
      <c r="M34" s="18">
        <v>-5440</v>
      </c>
      <c r="N34" s="18">
        <v>-22311</v>
      </c>
      <c r="O34" s="35">
        <v>-5206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1:30" ht="12.75" x14ac:dyDescent="0.2">
      <c r="A35" s="41"/>
      <c r="B35" s="41"/>
      <c r="J35" s="44"/>
      <c r="K35" s="36"/>
      <c r="L35" s="23"/>
      <c r="M35" s="23"/>
      <c r="N35" s="23"/>
      <c r="O35" s="37"/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1:30" ht="12.75" x14ac:dyDescent="0.2">
      <c r="A36" s="41"/>
      <c r="B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1:30" ht="12.75" x14ac:dyDescent="0.2">
      <c r="A37" s="41"/>
      <c r="B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1:30" ht="12.75" x14ac:dyDescent="0.2">
      <c r="A38" s="41"/>
      <c r="B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1:30" ht="12.75" x14ac:dyDescent="0.2">
      <c r="A39" s="41"/>
      <c r="B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1:30" ht="12.75" x14ac:dyDescent="0.2">
      <c r="A40" s="41"/>
      <c r="B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1:30" ht="12.75" x14ac:dyDescent="0.2">
      <c r="A41" s="41"/>
      <c r="B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1:30" ht="12.75" x14ac:dyDescent="0.2">
      <c r="A42" s="41"/>
      <c r="B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1:30" ht="12.75" x14ac:dyDescent="0.2"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1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1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1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1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1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C3:H3"/>
    <mergeCell ref="J3:O3"/>
    <mergeCell ref="Q3:V3"/>
    <mergeCell ref="C11:H12"/>
    <mergeCell ref="D13:H1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79E3553181297B4B8058B7D45BFCABD8" ma:contentTypeVersion="50" ma:contentTypeDescription="" ma:contentTypeScope="" ma:versionID="1631aafbea36ebe81fec60aa2159953f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acc7e35c50d63b6d95fae6abccdc3e17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description="" ma:hidden="true" ma:list="{61b2c369-9099-4c7c-b52b-8100f79032d2}" ma:internalName="TaxCatchAll" ma:showField="CatchAllData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61b2c369-9099-4c7c-b52b-8100f79032d2}" ma:internalName="TaxCatchAllLabel" ma:readOnly="true" ma:showField="CatchAllDataLabel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Description xmlns="a14523ce-dede-483e-883a-2d83261080bd" xsi:nil="true"/>
    <AEMOCustodian xmlns="a14523ce-dede-483e-883a-2d83261080bd">
      <UserInfo>
        <DisplayName>Luke Stevens</DisplayName>
        <AccountId>465</AccountId>
        <AccountType/>
      </UserInfo>
    </AEMOCustodian>
    <ArchiveDocument xmlns="a14523ce-dede-483e-883a-2d83261080bd">false</ArchiveDocument>
    <_dlc_DocId xmlns="a14523ce-dede-483e-883a-2d83261080bd">PROJECT-21-29117</_dlc_DocId>
    <AEMOKeywords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STTM</TermName>
          <TermId xmlns="http://schemas.microsoft.com/office/infopath/2007/PartnerControls">14e15b49-f49d-4f43-96a1-c05c79f71972</TermId>
        </TermInfo>
      </Terms>
    </AEMOKeywordsTaxHTField0>
    <TaxCatchAll xmlns="a14523ce-dede-483e-883a-2d83261080bd">
      <Value>11</Value>
      <Value>63</Value>
    </TaxCatchAll>
    <_dlc_DocIdUrl xmlns="a14523ce-dede-483e-883a-2d83261080bd">
      <Url>http://sharedocs/sites/so/gso/_layouts/15/DocIdRedir.aspx?ID=PROJECT-21-29117</Url>
      <Description>PROJECT-21-29117</Description>
    </_dlc_DocIdUrl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</TermName>
          <TermId xmlns="http://schemas.microsoft.com/office/infopath/2007/PartnerControls">8ae4cf81-fd7c-4b5d-880f-3ad9d29fca1a</TermId>
        </TermInfo>
      </Terms>
    </AEMODocumentTypeTaxHTField0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9251A8-3CF6-481F-BF8D-0E7D61CF268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19006E3-DD10-4463-B0B4-5AFC927126C4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E67F1A0D-608C-47E8-AAB4-D0B7C6063A4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3C14EAF-A694-45F4-918C-C95675FA3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3ce-dede-483e-883a-2d8326108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460374B-0EC7-454F-A3EE-8E4ED2B8DFBB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14523ce-dede-483e-883a-2d83261080bd"/>
  </ds:schemaRefs>
</ds:datastoreItem>
</file>

<file path=customXml/itemProps6.xml><?xml version="1.0" encoding="utf-8"?>
<ds:datastoreItem xmlns:ds="http://schemas.openxmlformats.org/officeDocument/2006/customXml" ds:itemID="{7548E436-861F-4992-8E1D-ACC7434053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SEP 17 Published MOS estimates</vt:lpstr>
      <vt:lpstr>OCT 17 Published MOS estimates</vt:lpstr>
      <vt:lpstr>NOV 17 Published MOS estimates</vt:lpstr>
    </vt:vector>
  </TitlesOfParts>
  <Company>VENCorp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MOS_Estimates_Supporting_Data_Sep_2017-Nov_2017</dc:title>
  <dc:creator>cdiep</dc:creator>
  <dc:description>1.0</dc:description>
  <cp:lastModifiedBy>Luke Stevens</cp:lastModifiedBy>
  <cp:lastPrinted>2010-01-18T07:10:20Z</cp:lastPrinted>
  <dcterms:created xsi:type="dcterms:W3CDTF">2010-01-06T00:04:41Z</dcterms:created>
  <dcterms:modified xsi:type="dcterms:W3CDTF">2016-12-08T01:03:42Z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dlc_DocId">
    <vt:lpwstr>APPLICATIONS-197-376</vt:lpwstr>
  </property>
  <property fmtid="{D5CDD505-2E9C-101B-9397-08002B2CF9AE}" pid="4" name="_dlc_DocIdItemGuid">
    <vt:lpwstr>fc056cc5-5901-4f33-a98f-c910bef18998</vt:lpwstr>
  </property>
  <property fmtid="{D5CDD505-2E9C-101B-9397-08002B2CF9AE}" pid="5" name="_dlc_DocIdUrl">
    <vt:lpwstr>http://sharedocs/app/gop/_layouts/15/DocIdRedir.aspx?ID=APPLICATIONS-197-376, APPLICATIONS-197-376</vt:lpwstr>
  </property>
  <property fmtid="{D5CDD505-2E9C-101B-9397-08002B2CF9AE}" pid="6" name="AEMOKeywords">
    <vt:lpwstr>63;#STTM|14e15b49-f49d-4f43-96a1-c05c79f71972</vt:lpwstr>
  </property>
  <property fmtid="{D5CDD505-2E9C-101B-9397-08002B2CF9AE}" pid="7" name="AEMODocumentType">
    <vt:lpwstr>11;#Publication|8ae4cf81-fd7c-4b5d-880f-3ad9d29fca1a</vt:lpwstr>
  </property>
  <property fmtid="{D5CDD505-2E9C-101B-9397-08002B2CF9AE}" pid="8" name="ContentTypeId">
    <vt:lpwstr>0x0101009BE89D58CAF0934CA32A20BCFFD353DC0079E3553181297B4B8058B7D45BFCABD8</vt:lpwstr>
  </property>
  <property fmtid="{D5CDD505-2E9C-101B-9397-08002B2CF9AE}" pid="9" name="display_urn:schemas-microsoft-com:office:office#AEMOCustodian">
    <vt:lpwstr>Luke Garland</vt:lpwstr>
  </property>
  <property fmtid="{D5CDD505-2E9C-101B-9397-08002B2CF9AE}" pid="10" name="WorkflowChangePath">
    <vt:lpwstr>7a91e4c4-6df3-458d-8fe9-433a0b6e1014,21;aace574a-763c-4bf5-b665-a93b35a23376,23;f374f306-f4c8-4f06-8efe-6acff4fc8f4d,25;</vt:lpwstr>
  </property>
  <property fmtid="{D5CDD505-2E9C-101B-9397-08002B2CF9AE}" pid="11" name="STIStatus">
    <vt:lpwstr/>
  </property>
  <property fmtid="{D5CDD505-2E9C-101B-9397-08002B2CF9AE}" pid="12" name="Order">
    <vt:r8>37800</vt:r8>
  </property>
  <property fmtid="{D5CDD505-2E9C-101B-9397-08002B2CF9AE}" pid="13" name="xd_ProgID">
    <vt:lpwstr/>
  </property>
  <property fmtid="{D5CDD505-2E9C-101B-9397-08002B2CF9AE}" pid="14" name="AEMOOriginalURL">
    <vt:lpwstr/>
  </property>
  <property fmtid="{D5CDD505-2E9C-101B-9397-08002B2CF9AE}" pid="15" name="TemplateUrl">
    <vt:lpwstr/>
  </property>
</Properties>
</file>