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aemocloud.sharepoint.com/sites/GasMarketOperations/Shared Documents/General/04. Short Term Trading Market- STTM/STTM-BAU/Market Operator Service (MOS)/MOS Estimates/2026/Mar 2026 to May 2026/"/>
    </mc:Choice>
  </mc:AlternateContent>
  <xr:revisionPtr revIDLastSave="13" documentId="8_{510962E2-771F-4FFC-8D08-40C28643C53D}" xr6:coauthVersionLast="47" xr6:coauthVersionMax="47" xr10:uidLastSave="{7FFF4CBC-F746-49D3-AB81-B705CD740476}"/>
  <bookViews>
    <workbookView xWindow="32310" yWindow="-16320" windowWidth="29040" windowHeight="15840" tabRatio="883" activeTab="2" xr2:uid="{00000000-000D-0000-FFFF-FFFF00000000}"/>
  </bookViews>
  <sheets>
    <sheet name="Important Notice" sheetId="10" r:id="rId1"/>
    <sheet name="MOS Estimates Methodology" sheetId="9" r:id="rId2"/>
    <sheet name="Mar 26 Published MOS estimates" sheetId="4" r:id="rId3"/>
    <sheet name="Apr 26 Published MOS estimates" sheetId="8" r:id="rId4"/>
    <sheet name="May 26 Published MOS estimates" sheetId="6" r:id="rId5"/>
  </sheets>
  <externalReferences>
    <externalReference r:id="rId6"/>
    <externalReference r:id="rId7"/>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6" l="1"/>
  <c r="G21" i="6"/>
  <c r="F21" i="6"/>
  <c r="D21" i="6"/>
  <c r="E21" i="6"/>
  <c r="H21" i="8"/>
  <c r="G21" i="8"/>
  <c r="F21" i="8"/>
  <c r="E21" i="8"/>
  <c r="D21" i="8"/>
  <c r="D5" i="4"/>
  <c r="E5" i="4"/>
  <c r="F5" i="4"/>
  <c r="G5" i="4"/>
  <c r="H5" i="4"/>
  <c r="D6" i="4"/>
  <c r="E6" i="4"/>
  <c r="F6" i="4"/>
  <c r="G6" i="4"/>
  <c r="H6" i="4"/>
  <c r="E24" i="8" l="1"/>
  <c r="G24" i="8"/>
  <c r="D20" i="8"/>
  <c r="F17" i="4"/>
  <c r="G16" i="4"/>
  <c r="E15" i="4"/>
  <c r="D22" i="6"/>
  <c r="F24" i="8"/>
  <c r="D21" i="4"/>
  <c r="G17" i="4" l="1"/>
  <c r="D5" i="6"/>
  <c r="D15" i="8"/>
  <c r="E21" i="4"/>
  <c r="D24" i="4"/>
  <c r="D25" i="4" s="1"/>
  <c r="H16" i="4"/>
  <c r="F16" i="4"/>
  <c r="D18"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2" i="6"/>
  <c r="E23" i="6"/>
  <c r="F15" i="6"/>
  <c r="F16" i="6"/>
  <c r="F17" i="6"/>
  <c r="F18" i="6"/>
  <c r="F19" i="6"/>
  <c r="F20" i="6"/>
  <c r="F22" i="6"/>
  <c r="F23" i="6"/>
  <c r="G15" i="6"/>
  <c r="G16" i="6"/>
  <c r="G17" i="6"/>
  <c r="G18" i="6"/>
  <c r="G19" i="6"/>
  <c r="G20" i="6"/>
  <c r="G22" i="6"/>
  <c r="G23" i="6"/>
  <c r="H15" i="6"/>
  <c r="H16" i="6"/>
  <c r="H17" i="6"/>
  <c r="H18" i="6"/>
  <c r="H19" i="6"/>
  <c r="H20"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<sst xmlns="http://schemas.openxmlformats.org/spreadsheetml/2006/main" count="96" uniqueCount="25">
  <si>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</si>
  <si>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</si>
  <si>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</si>
  <si>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</si>
  <si>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</si>
  <si>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</si>
  <si>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</si>
  <si>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</si>
  <si>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</si>
  <si>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</si>
  <si>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</si>
  <si>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</si>
  <si>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</si>
  <si>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</si>
  <si>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</si>
  <si>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</si>
  <si>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</si>
  <si>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</si>
  <si>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</si>
  <si>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</si>
  <si>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</si>
  <si>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</si>
  <si>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May 2026</t>
  </si>
  <si>
    <t>MOS Period:  Apr 2026</t>
  </si>
  <si>
    <t>MOS Period: Mar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</si>
</sst>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1" defaultTableStyle="TableStyleMedium9" defaultPivotStyle="PivotStyleLight16">
    <tableStyle name="Invisible" pivot="0" table="0" count="0" xr9:uid="{B08F168E-2C37-4FF1-A94A-F50C33990562}"/>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'Mar 26 Published MOS estimates'!$C$19</c:f>
              <c:strCache>
                <c:ptCount val="1"/>
                <c:pt idx="0">
                  <c:v>25%</c:v>
                </c:pt>
              </c:strCache>
            </c:strRef>
          </c:tx>
          <c:spPr>
            <a:ln w="28575">
              <a:noFill/>
            </a:ln>
          </c:spPr>
          <c:marker>
            <c:symbol val="none"/>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estimates'!$D$19:$H$19</c:f>
              <c:numCache>
                <c:formatCode>#,##0</c:formatCode>
                <c:ptCount val="5"/>
                <c:pt idx="0">
                  <c:v>-9921.5</c:v>
                </c:pt>
                <c:pt idx="1">
                  <c:v>3110.03359</c:v>
                </c:pt>
                <c:pt idx="2">
                  <c:v>-1291.5</c:v>
                </c:pt>
                <c:pt idx="3">
                  <c:v>-768.5</c:v>
                </c:pt>
                <c:pt idx="4">
                  <c:v>-995</c:v>
                </c:pt>
              </c:numCache>
            </c:numRef>
          </c:val>
          <c:smooth val="0"/>
          <c:extLst>
            <c:ext xmlns:c16="http://schemas.microsoft.com/office/drawing/2014/chart" uri="{C3380CC4-5D6E-409C-BE32-E72D297353CC}">
              <c16:uniqueId val="{00000000-19B8-4C34-A3F7-D1248307263F}"/>
            </c:ext>
          </c:extLst>
        </c:ser>
        <c:ser>
          <c:idx val="1"/>
          <c:order val="1"/>
          <c:tx>
            <c:strRef>
              <c:f>'Mar 26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estimates'!$D$20:$H$20</c:f>
              <c:numCache>
                <c:formatCode>#,##0</c:formatCode>
                <c:ptCount val="5"/>
                <c:pt idx="0">
                  <c:v>-15990.5</c:v>
                </c:pt>
                <c:pt idx="1">
                  <c:v>1418.5445300000001</c:v>
                </c:pt>
                <c:pt idx="2">
                  <c:v>-3013.5</c:v>
                </c:pt>
                <c:pt idx="3">
                  <c:v>-2392</c:v>
                </c:pt>
                <c:pt idx="4">
                  <c:v>-3614</c:v>
                </c:pt>
              </c:numCache>
            </c:numRef>
          </c:val>
          <c:smooth val="0"/>
          <c:extLst>
            <c:ext xmlns:c16="http://schemas.microsoft.com/office/drawing/2014/chart" uri="{C3380CC4-5D6E-409C-BE32-E72D297353CC}">
              <c16:uniqueId val="{00000001-19B8-4C34-A3F7-D1248307263F}"/>
            </c:ext>
          </c:extLst>
        </c:ser>
        <c:ser>
          <c:idx val="2"/>
          <c:order val="2"/>
          <c:tx>
            <c:strRef>
              <c:f>'Mar 26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estimates'!$D$21:$H$21</c:f>
              <c:numCache>
                <c:formatCode>#,##0</c:formatCode>
                <c:ptCount val="5"/>
                <c:pt idx="0">
                  <c:v>-26005</c:v>
                </c:pt>
                <c:pt idx="1">
                  <c:v>-6892.9661800000003</c:v>
                </c:pt>
                <c:pt idx="2">
                  <c:v>-4684</c:v>
                </c:pt>
                <c:pt idx="3">
                  <c:v>-6645</c:v>
                </c:pt>
                <c:pt idx="4">
                  <c:v>-8265</c:v>
                </c:pt>
              </c:numCache>
            </c:numRef>
          </c:val>
          <c:smooth val="0"/>
          <c:extLst>
            <c:ext xmlns:c16="http://schemas.microsoft.com/office/drawing/2014/chart" uri="{C3380CC4-5D6E-409C-BE32-E72D297353CC}">
              <c16:uniqueId val="{00000002-19B8-4C34-A3F7-D1248307263F}"/>
            </c:ext>
          </c:extLst>
        </c:ser>
        <c:ser>
          <c:idx val="3"/>
          <c:order val="3"/>
          <c:tx>
            <c:strRef>
              <c:f>'Mar 26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estimates'!$D$22:$H$22</c:f>
              <c:numCache>
                <c:formatCode>#,##0</c:formatCode>
                <c:ptCount val="5"/>
                <c:pt idx="0">
                  <c:v>-5735.6451612903229</c:v>
                </c:pt>
                <c:pt idx="1">
                  <c:v>6000.4052087096761</c:v>
                </c:pt>
                <c:pt idx="2">
                  <c:v>173.54838709677421</c:v>
                </c:pt>
                <c:pt idx="3">
                  <c:v>-623.93548387096769</c:v>
                </c:pt>
                <c:pt idx="4">
                  <c:v>-38.193548387096776</c:v>
                </c:pt>
              </c:numCache>
            </c:numRef>
          </c:val>
          <c:smooth val="0"/>
          <c:extLst>
            <c:ext xmlns:c16="http://schemas.microsoft.com/office/drawing/2014/chart" uri="{C3380CC4-5D6E-409C-BE32-E72D297353CC}">
              <c16:uniqueId val="{00000003-19B8-4C34-A3F7-D1248307263F}"/>
            </c:ext>
          </c:extLst>
        </c:ser>
        <c:ser>
          <c:idx val="4"/>
          <c:order val="4"/>
          <c:tx>
            <c:strRef>
              <c:f>'Mar 26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estimates'!$D$26:$H$26</c:f>
              <c:numCache>
                <c:formatCode>#,##0</c:formatCode>
                <c:ptCount val="5"/>
                <c:pt idx="0">
                  <c:v>-5738</c:v>
                </c:pt>
                <c:pt idx="1">
                  <c:v>4709.4748300000001</c:v>
                </c:pt>
                <c:pt idx="2">
                  <c:v>-10</c:v>
                </c:pt>
                <c:pt idx="3">
                  <c:v>-91</c:v>
                </c:pt>
                <c:pt idx="4">
                  <c:v>-69</c:v>
                </c:pt>
              </c:numCache>
            </c:numRef>
          </c:val>
          <c:smooth val="0"/>
          <c:extLst>
            <c:ext xmlns:c16="http://schemas.microsoft.com/office/drawing/2014/chart" uri="{C3380CC4-5D6E-409C-BE32-E72D297353CC}">
              <c16:uniqueId val="{00000004-19B8-4C34-A3F7-D1248307263F}"/>
            </c:ext>
          </c:extLst>
        </c:ser>
        <c:ser>
          <c:idx val="5"/>
          <c:order val="5"/>
          <c:tx>
            <c:strRef>
              <c:f>'Mar 26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estimates'!$D$15:$H$15</c:f>
              <c:numCache>
                <c:formatCode>#,##0</c:formatCode>
                <c:ptCount val="5"/>
                <c:pt idx="0">
                  <c:v>8789</c:v>
                </c:pt>
                <c:pt idx="1">
                  <c:v>20943.113799999999</c:v>
                </c:pt>
                <c:pt idx="2">
                  <c:v>6724</c:v>
                </c:pt>
                <c:pt idx="3">
                  <c:v>526</c:v>
                </c:pt>
                <c:pt idx="4">
                  <c:v>7896</c:v>
                </c:pt>
              </c:numCache>
            </c:numRef>
          </c:val>
          <c:smooth val="0"/>
          <c:extLst>
            <c:ext xmlns:c16="http://schemas.microsoft.com/office/drawing/2014/chart" uri="{C3380CC4-5D6E-409C-BE32-E72D297353CC}">
              <c16:uniqueId val="{00000005-19B8-4C34-A3F7-D1248307263F}"/>
            </c:ext>
          </c:extLst>
        </c:ser>
        <c:ser>
          <c:idx val="10"/>
          <c:order val="6"/>
          <c:tx>
            <c:strRef>
              <c:f>'Mar 26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estimates'!$D$16:$H$16</c:f>
              <c:numCache>
                <c:formatCode>#,##0</c:formatCode>
                <c:ptCount val="5"/>
                <c:pt idx="0">
                  <c:v>4388.5</c:v>
                </c:pt>
                <c:pt idx="1">
                  <c:v>15132.432580000001</c:v>
                </c:pt>
                <c:pt idx="2">
                  <c:v>3696.5</c:v>
                </c:pt>
                <c:pt idx="3">
                  <c:v>171.5</c:v>
                </c:pt>
                <c:pt idx="4">
                  <c:v>3724</c:v>
                </c:pt>
              </c:numCache>
            </c:numRef>
          </c:val>
          <c:smooth val="0"/>
          <c:extLst>
            <c:ext xmlns:c16="http://schemas.microsoft.com/office/drawing/2014/chart" uri="{C3380CC4-5D6E-409C-BE32-E72D297353CC}">
              <c16:uniqueId val="{00000006-19B8-4C34-A3F7-D1248307263F}"/>
            </c:ext>
          </c:extLst>
        </c:ser>
        <c:ser>
          <c:idx val="11"/>
          <c:order val="7"/>
          <c:tx>
            <c:strRef>
              <c:f>'Mar 26 Published MOS estimates'!$C$17</c:f>
              <c:strCache>
                <c:ptCount val="1"/>
                <c:pt idx="0">
                  <c:v>75%</c:v>
                </c:pt>
              </c:strCache>
            </c:strRef>
          </c:tx>
          <c:spPr>
            <a:ln w="28575">
              <a:noFill/>
            </a:ln>
          </c:spPr>
          <c:marker>
            <c:symbol val="none"/>
          </c:marker>
          <c:cat>
            <c:strRef>
              <c:f>'Mar 26 Published MOS estimates'!$D$4:$H$4</c:f>
              <c:strCache>
                <c:ptCount val="5"/>
                <c:pt idx="0">
                  <c:v>Sydney MSP</c:v>
                </c:pt>
                <c:pt idx="1">
                  <c:v>Sydney EGP</c:v>
                </c:pt>
                <c:pt idx="2">
                  <c:v>Adelaide MAP</c:v>
                </c:pt>
                <c:pt idx="3">
                  <c:v>Adelaide SEAGas</c:v>
                </c:pt>
                <c:pt idx="4">
                  <c:v>Brisbane RBP</c:v>
                </c:pt>
              </c:strCache>
            </c:strRef>
          </c:cat>
          <c:val>
            <c:numRef>
              <c:f>'Mar 26 Published MOS estimates'!$D$17:$H$17</c:f>
              <c:numCache>
                <c:formatCode>#,##0</c:formatCode>
                <c:ptCount val="5"/>
                <c:pt idx="0">
                  <c:v>-1002.5</c:v>
                </c:pt>
                <c:pt idx="1">
                  <c:v>8226.8026100000006</c:v>
                </c:pt>
                <c:pt idx="2">
                  <c:v>1375.5</c:v>
                </c:pt>
                <c:pt idx="3">
                  <c:v>68.5</c:v>
                </c:pt>
                <c:pt idx="4">
                  <c:v>989.5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'Mar 26 Published MOS estimates'!$K$4</c:f>
              <c:strCache>
                <c:ptCount val="1"/>
                <c:pt idx="0">
                  <c:v>Sydney MSP</c:v>
                </c:pt>
              </c:strCache>
            </c:strRef>
          </c:tx>
          <c:spPr>
            <a:ln w="25400">
              <a:solidFill>
                <a:srgbClr val="00FFFF"/>
              </a:solidFill>
              <a:prstDash val="solid"/>
            </a:ln>
          </c:spPr>
          <c:marker>
            <c:symbol val="none"/>
          </c:marker>
          <c:val>
            <c:numRef>
              <c:f>'Mar 26 Published MOS estimates'!$K$5:$K$35</c:f>
              <c:numCache>
                <c:formatCode>#,##0</c:formatCode>
                <c:ptCount val="31"/>
                <c:pt idx="0">
                  <c:v>8789</c:v>
                </c:pt>
                <c:pt idx="1">
                  <c:v>4822</c:v>
                </c:pt>
                <c:pt idx="2">
                  <c:v>3955</c:v>
                </c:pt>
                <c:pt idx="3">
                  <c:v>2196</c:v>
                </c:pt>
                <c:pt idx="4">
                  <c:v>1157</c:v>
                </c:pt>
                <c:pt idx="5">
                  <c:v>746</c:v>
                </c:pt>
                <c:pt idx="6">
                  <c:v>-21</c:v>
                </c:pt>
                <c:pt idx="7">
                  <c:v>-755</c:v>
                </c:pt>
                <c:pt idx="8">
                  <c:v>-1250</c:v>
                </c:pt>
                <c:pt idx="9">
                  <c:v>-2152</c:v>
                </c:pt>
                <c:pt idx="10">
                  <c:v>-2557</c:v>
                </c:pt>
                <c:pt idx="11">
                  <c:v>-3382</c:v>
                </c:pt>
                <c:pt idx="12">
                  <c:v>-4092</c:v>
                </c:pt>
                <c:pt idx="13">
                  <c:v>-4687</c:v>
                </c:pt>
                <c:pt idx="14">
                  <c:v>-5166</c:v>
                </c:pt>
                <c:pt idx="15">
                  <c:v>-5738</c:v>
                </c:pt>
                <c:pt idx="16">
                  <c:v>-6198</c:v>
                </c:pt>
                <c:pt idx="17">
                  <c:v>-6653</c:v>
                </c:pt>
                <c:pt idx="18">
                  <c:v>-7200</c:v>
                </c:pt>
                <c:pt idx="19">
                  <c:v>-7878</c:v>
                </c:pt>
                <c:pt idx="20">
                  <c:v>-8870</c:v>
                </c:pt>
                <c:pt idx="21">
                  <c:v>-9167</c:v>
                </c:pt>
                <c:pt idx="22">
                  <c:v>-9665</c:v>
                </c:pt>
                <c:pt idx="23">
                  <c:v>-10178</c:v>
                </c:pt>
                <c:pt idx="24">
                  <c:v>-10618</c:v>
                </c:pt>
                <c:pt idx="25">
                  <c:v>-11011</c:v>
                </c:pt>
                <c:pt idx="26">
                  <c:v>-11664</c:v>
                </c:pt>
                <c:pt idx="27">
                  <c:v>-12582</c:v>
                </c:pt>
                <c:pt idx="28">
                  <c:v>-15351</c:v>
                </c:pt>
                <c:pt idx="29">
                  <c:v>-16630</c:v>
                </c:pt>
                <c:pt idx="30">
                  <c:v>-26005</c:v>
                </c:pt>
              </c:numCache>
            </c:numRef>
          </c:val>
          <c:smooth val="1"/>
          <c:extLst>
            <c:ext xmlns:c16="http://schemas.microsoft.com/office/drawing/2014/chart" uri="{C3380CC4-5D6E-409C-BE32-E72D297353CC}">
              <c16:uniqueId val="{00000000-5753-48B0-876B-518DDA461ADA}"/>
            </c:ext>
          </c:extLst>
        </c:ser>
        <c:ser>
          <c:idx val="1"/>
          <c:order val="1"/>
          <c:tx>
            <c:strRef>
              <c:f>'Mar 26 Published MOS estimates'!$L$4</c:f>
              <c:strCache>
                <c:ptCount val="1"/>
                <c:pt idx="0">
                  <c:v>Sydney EGP</c:v>
                </c:pt>
              </c:strCache>
            </c:strRef>
          </c:tx>
          <c:spPr>
            <a:ln w="25400">
              <a:solidFill>
                <a:srgbClr val="0000FF"/>
              </a:solidFill>
              <a:prstDash val="solid"/>
            </a:ln>
          </c:spPr>
          <c:marker>
            <c:symbol val="none"/>
          </c:marker>
          <c:val>
            <c:numRef>
              <c:f>'Mar 26 Published MOS estimates'!$L$5:$L$35</c:f>
              <c:numCache>
                <c:formatCode>#,##0</c:formatCode>
                <c:ptCount val="31"/>
                <c:pt idx="0">
                  <c:v>20943.113799999999</c:v>
                </c:pt>
                <c:pt idx="1">
                  <c:v>16001.23209</c:v>
                </c:pt>
                <c:pt idx="2">
                  <c:v>14263.63307</c:v>
                </c:pt>
                <c:pt idx="3">
                  <c:v>11975.696019999999</c:v>
                </c:pt>
                <c:pt idx="4">
                  <c:v>11216.732760000001</c:v>
                </c:pt>
                <c:pt idx="5">
                  <c:v>10221.745650000001</c:v>
                </c:pt>
                <c:pt idx="6">
                  <c:v>9054.7270599999993</c:v>
                </c:pt>
                <c:pt idx="7">
                  <c:v>8347.6298900000002</c:v>
                </c:pt>
                <c:pt idx="8">
                  <c:v>8105.9753300000002</c:v>
                </c:pt>
                <c:pt idx="9">
                  <c:v>7406.0003800000004</c:v>
                </c:pt>
                <c:pt idx="10">
                  <c:v>6914.7743499999997</c:v>
                </c:pt>
                <c:pt idx="11">
                  <c:v>6660.4111700000003</c:v>
                </c:pt>
                <c:pt idx="12">
                  <c:v>6071.2728100000004</c:v>
                </c:pt>
                <c:pt idx="13">
                  <c:v>5393.4315999999999</c:v>
                </c:pt>
                <c:pt idx="14">
                  <c:v>5020.6626200000001</c:v>
                </c:pt>
                <c:pt idx="15">
                  <c:v>4709.4748300000001</c:v>
                </c:pt>
                <c:pt idx="16">
                  <c:v>4348.3765800000001</c:v>
                </c:pt>
                <c:pt idx="17">
                  <c:v>3985.0645399999999</c:v>
                </c:pt>
                <c:pt idx="18">
                  <c:v>3865.1812799999998</c:v>
                </c:pt>
                <c:pt idx="19">
                  <c:v>3663.6057999999998</c:v>
                </c:pt>
                <c:pt idx="20">
                  <c:v>3556.3392899999999</c:v>
                </c:pt>
                <c:pt idx="21">
                  <c:v>3392.5886399999999</c:v>
                </c:pt>
                <c:pt idx="22">
                  <c:v>3272.0143400000002</c:v>
                </c:pt>
                <c:pt idx="23">
                  <c:v>2948.0528399999998</c:v>
                </c:pt>
                <c:pt idx="24">
                  <c:v>2584.5990999999999</c:v>
                </c:pt>
                <c:pt idx="25">
                  <c:v>2378.0261999999998</c:v>
                </c:pt>
                <c:pt idx="26">
                  <c:v>1982.1816799999999</c:v>
                </c:pt>
                <c:pt idx="27">
                  <c:v>1785.8948700000001</c:v>
                </c:pt>
                <c:pt idx="28">
                  <c:v>1559.7188699999999</c:v>
                </c:pt>
                <c:pt idx="29">
                  <c:v>1277.3701900000001</c:v>
                </c:pt>
                <c:pt idx="30">
                  <c:v>-6892.9661800000003</c:v>
                </c:pt>
              </c:numCache>
            </c:numRef>
          </c:val>
          <c:smooth val="1"/>
          <c:extLst>
            <c:ext xmlns:c16="http://schemas.microsoft.com/office/drawing/2014/chart" uri="{C3380CC4-5D6E-409C-BE32-E72D297353CC}">
              <c16:uniqueId val="{00000001-5753-48B0-876B-518DDA461ADA}"/>
            </c:ext>
          </c:extLst>
        </c:ser>
        <c:ser>
          <c:idx val="2"/>
          <c:order val="2"/>
          <c:tx>
            <c:strRef>
              <c:f>'Mar 26 Published MOS estimates'!$M$4</c:f>
              <c:strCache>
                <c:ptCount val="1"/>
                <c:pt idx="0">
                  <c:v>Adelaide MAP</c:v>
                </c:pt>
              </c:strCache>
            </c:strRef>
          </c:tx>
          <c:spPr>
            <a:ln w="25400">
              <a:solidFill>
                <a:srgbClr val="FFC322"/>
              </a:solidFill>
              <a:prstDash val="solid"/>
            </a:ln>
          </c:spPr>
          <c:marker>
            <c:symbol val="none"/>
          </c:marker>
          <c:val>
            <c:numRef>
              <c:f>'Mar 26 Published MOS estimates'!$M$5:$M$35</c:f>
              <c:numCache>
                <c:formatCode>#,##0</c:formatCode>
                <c:ptCount val="31"/>
                <c:pt idx="0">
                  <c:v>6724</c:v>
                </c:pt>
                <c:pt idx="1">
                  <c:v>4087</c:v>
                </c:pt>
                <c:pt idx="2">
                  <c:v>3306</c:v>
                </c:pt>
                <c:pt idx="3">
                  <c:v>2794</c:v>
                </c:pt>
                <c:pt idx="4">
                  <c:v>2387</c:v>
                </c:pt>
                <c:pt idx="5">
                  <c:v>2132</c:v>
                </c:pt>
                <c:pt idx="6">
                  <c:v>1728</c:v>
                </c:pt>
                <c:pt idx="7">
                  <c:v>1499</c:v>
                </c:pt>
                <c:pt idx="8">
                  <c:v>1252</c:v>
                </c:pt>
                <c:pt idx="9">
                  <c:v>1033</c:v>
                </c:pt>
                <c:pt idx="10">
                  <c:v>816</c:v>
                </c:pt>
                <c:pt idx="11">
                  <c:v>589</c:v>
                </c:pt>
                <c:pt idx="12">
                  <c:v>493</c:v>
                </c:pt>
                <c:pt idx="13">
                  <c:v>216</c:v>
                </c:pt>
                <c:pt idx="14">
                  <c:v>122</c:v>
                </c:pt>
                <c:pt idx="15">
                  <c:v>-10</c:v>
                </c:pt>
                <c:pt idx="16">
                  <c:v>-166</c:v>
                </c:pt>
                <c:pt idx="17">
                  <c:v>-265</c:v>
                </c:pt>
                <c:pt idx="18">
                  <c:v>-365</c:v>
                </c:pt>
                <c:pt idx="19">
                  <c:v>-457</c:v>
                </c:pt>
                <c:pt idx="20">
                  <c:v>-684</c:v>
                </c:pt>
                <c:pt idx="21">
                  <c:v>-912</c:v>
                </c:pt>
                <c:pt idx="22">
                  <c:v>-1153</c:v>
                </c:pt>
                <c:pt idx="23">
                  <c:v>-1430</c:v>
                </c:pt>
                <c:pt idx="24">
                  <c:v>-1572</c:v>
                </c:pt>
                <c:pt idx="25">
                  <c:v>-1808</c:v>
                </c:pt>
                <c:pt idx="26">
                  <c:v>-2024</c:v>
                </c:pt>
                <c:pt idx="27">
                  <c:v>-2241</c:v>
                </c:pt>
                <c:pt idx="28">
                  <c:v>-2753</c:v>
                </c:pt>
                <c:pt idx="29">
                  <c:v>-3274</c:v>
                </c:pt>
                <c:pt idx="30">
                  <c:v>-4684</c:v>
                </c:pt>
              </c:numCache>
            </c:numRef>
          </c:val>
          <c:smooth val="1"/>
          <c:extLst>
            <c:ext xmlns:c16="http://schemas.microsoft.com/office/drawing/2014/chart" uri="{C3380CC4-5D6E-409C-BE32-E72D297353CC}">
              <c16:uniqueId val="{00000002-5753-48B0-876B-518DDA461ADA}"/>
            </c:ext>
          </c:extLst>
        </c:ser>
        <c:ser>
          <c:idx val="3"/>
          <c:order val="3"/>
          <c:tx>
            <c:strRef>
              <c:f>'Mar 26 Published MOS estimates'!$N$4</c:f>
              <c:strCache>
                <c:ptCount val="1"/>
                <c:pt idx="0">
                  <c:v>Adelaide SEAGas</c:v>
                </c:pt>
              </c:strCache>
            </c:strRef>
          </c:tx>
          <c:spPr>
            <a:ln w="25400">
              <a:solidFill>
                <a:srgbClr val="FF6600"/>
              </a:solidFill>
              <a:prstDash val="solid"/>
            </a:ln>
          </c:spPr>
          <c:marker>
            <c:symbol val="none"/>
          </c:marker>
          <c:val>
            <c:numRef>
              <c:f>'Mar 26 Published MOS estimates'!$N$5:$N$35</c:f>
              <c:numCache>
                <c:formatCode>#,##0</c:formatCode>
                <c:ptCount val="31"/>
                <c:pt idx="0">
                  <c:v>526</c:v>
                </c:pt>
                <c:pt idx="1">
                  <c:v>183</c:v>
                </c:pt>
                <c:pt idx="2">
                  <c:v>160</c:v>
                </c:pt>
                <c:pt idx="3">
                  <c:v>99</c:v>
                </c:pt>
                <c:pt idx="4">
                  <c:v>96</c:v>
                </c:pt>
                <c:pt idx="5">
                  <c:v>87</c:v>
                </c:pt>
                <c:pt idx="6">
                  <c:v>78</c:v>
                </c:pt>
                <c:pt idx="7">
                  <c:v>71</c:v>
                </c:pt>
                <c:pt idx="8">
                  <c:v>66</c:v>
                </c:pt>
                <c:pt idx="9">
                  <c:v>47</c:v>
                </c:pt>
                <c:pt idx="10">
                  <c:v>37</c:v>
                </c:pt>
                <c:pt idx="11">
                  <c:v>29</c:v>
                </c:pt>
                <c:pt idx="12">
                  <c:v>0</c:v>
                </c:pt>
                <c:pt idx="13">
                  <c:v>-13</c:v>
                </c:pt>
                <c:pt idx="14">
                  <c:v>-43</c:v>
                </c:pt>
                <c:pt idx="15">
                  <c:v>-91</c:v>
                </c:pt>
                <c:pt idx="16">
                  <c:v>-129</c:v>
                </c:pt>
                <c:pt idx="17">
                  <c:v>-216</c:v>
                </c:pt>
                <c:pt idx="18">
                  <c:v>-255</c:v>
                </c:pt>
                <c:pt idx="19">
                  <c:v>-331</c:v>
                </c:pt>
                <c:pt idx="20">
                  <c:v>-438</c:v>
                </c:pt>
                <c:pt idx="21">
                  <c:v>-504</c:v>
                </c:pt>
                <c:pt idx="22">
                  <c:v>-620</c:v>
                </c:pt>
                <c:pt idx="23">
                  <c:v>-917</c:v>
                </c:pt>
                <c:pt idx="24">
                  <c:v>-1076</c:v>
                </c:pt>
                <c:pt idx="25">
                  <c:v>-1226</c:v>
                </c:pt>
                <c:pt idx="26">
                  <c:v>-1584</c:v>
                </c:pt>
                <c:pt idx="27">
                  <c:v>-1949</c:v>
                </c:pt>
                <c:pt idx="28">
                  <c:v>-2113</c:v>
                </c:pt>
                <c:pt idx="29">
                  <c:v>-2671</c:v>
                </c:pt>
                <c:pt idx="30">
                  <c:v>-6645</c:v>
                </c:pt>
              </c:numCache>
            </c:numRef>
          </c:val>
          <c:smooth val="1"/>
          <c:extLst>
            <c:ext xmlns:c16="http://schemas.microsoft.com/office/drawing/2014/chart" uri="{C3380CC4-5D6E-409C-BE32-E72D297353CC}">
              <c16:uniqueId val="{00000003-5753-48B0-876B-518DDA461ADA}"/>
            </c:ext>
          </c:extLst>
        </c:ser>
        <c:ser>
          <c:idx val="4"/>
          <c:order val="4"/>
          <c:tx>
            <c:strRef>
              <c:f>'Mar 26 Published MOS estimates'!$O$4</c:f>
              <c:strCache>
                <c:ptCount val="1"/>
                <c:pt idx="0">
                  <c:v>Brisbane RBP</c:v>
                </c:pt>
              </c:strCache>
            </c:strRef>
          </c:tx>
          <c:marker>
            <c:symbol val="none"/>
          </c:marker>
          <c:val>
            <c:numRef>
              <c:f>'Mar 26 Published MOS estimates'!$O$5:$O$35</c:f>
              <c:numCache>
                <c:formatCode>#,##0</c:formatCode>
                <c:ptCount val="31"/>
                <c:pt idx="0">
                  <c:v>7896</c:v>
                </c:pt>
                <c:pt idx="1">
                  <c:v>5308</c:v>
                </c:pt>
                <c:pt idx="2">
                  <c:v>2140</c:v>
                </c:pt>
                <c:pt idx="3">
                  <c:v>1770</c:v>
                </c:pt>
                <c:pt idx="4">
                  <c:v>1470</c:v>
                </c:pt>
                <c:pt idx="5">
                  <c:v>1302</c:v>
                </c:pt>
                <c:pt idx="6">
                  <c:v>1235</c:v>
                </c:pt>
                <c:pt idx="7">
                  <c:v>1042</c:v>
                </c:pt>
                <c:pt idx="8">
                  <c:v>937</c:v>
                </c:pt>
                <c:pt idx="9">
                  <c:v>719</c:v>
                </c:pt>
                <c:pt idx="10">
                  <c:v>453</c:v>
                </c:pt>
                <c:pt idx="11">
                  <c:v>347</c:v>
                </c:pt>
                <c:pt idx="12">
                  <c:v>238</c:v>
                </c:pt>
                <c:pt idx="13">
                  <c:v>151</c:v>
                </c:pt>
                <c:pt idx="14">
                  <c:v>78</c:v>
                </c:pt>
                <c:pt idx="15">
                  <c:v>-69</c:v>
                </c:pt>
                <c:pt idx="16">
                  <c:v>-123</c:v>
                </c:pt>
                <c:pt idx="17">
                  <c:v>-224</c:v>
                </c:pt>
                <c:pt idx="18">
                  <c:v>-358</c:v>
                </c:pt>
                <c:pt idx="19">
                  <c:v>-389</c:v>
                </c:pt>
                <c:pt idx="20">
                  <c:v>-637</c:v>
                </c:pt>
                <c:pt idx="21">
                  <c:v>-737</c:v>
                </c:pt>
                <c:pt idx="22">
                  <c:v>-881</c:v>
                </c:pt>
                <c:pt idx="23">
                  <c:v>-1109</c:v>
                </c:pt>
                <c:pt idx="24">
                  <c:v>-1239</c:v>
                </c:pt>
                <c:pt idx="25">
                  <c:v>-1440</c:v>
                </c:pt>
                <c:pt idx="26">
                  <c:v>-1485</c:v>
                </c:pt>
                <c:pt idx="27">
                  <c:v>-2086</c:v>
                </c:pt>
                <c:pt idx="28">
                  <c:v>-2792</c:v>
                </c:pt>
                <c:pt idx="29">
                  <c:v>-4436</c:v>
                </c:pt>
                <c:pt idx="30">
                  <c:v>-8265</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'Apr 26 Published MOS estimates'!$C$19</c:f>
              <c:strCache>
                <c:ptCount val="1"/>
                <c:pt idx="0">
                  <c:v>25%</c:v>
                </c:pt>
              </c:strCache>
            </c:strRef>
          </c:tx>
          <c:spPr>
            <a:ln w="28575">
              <a:noFill/>
            </a:ln>
          </c:spPr>
          <c:marker>
            <c:symbol val="none"/>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estimates'!$D$19:$H$19</c:f>
              <c:numCache>
                <c:formatCode>#,##0</c:formatCode>
                <c:ptCount val="5"/>
                <c:pt idx="0">
                  <c:v>-12877</c:v>
                </c:pt>
                <c:pt idx="1">
                  <c:v>3297.4994150000002</c:v>
                </c:pt>
                <c:pt idx="2">
                  <c:v>-1998</c:v>
                </c:pt>
                <c:pt idx="3">
                  <c:v>-1491.5</c:v>
                </c:pt>
                <c:pt idx="4">
                  <c:v>-1487.25</c:v>
                </c:pt>
              </c:numCache>
            </c:numRef>
          </c:val>
          <c:smooth val="0"/>
          <c:extLst>
            <c:ext xmlns:c16="http://schemas.microsoft.com/office/drawing/2014/chart" uri="{C3380CC4-5D6E-409C-BE32-E72D297353CC}">
              <c16:uniqueId val="{00000000-14AF-47D2-8222-FBDCFB7C1040}"/>
            </c:ext>
          </c:extLst>
        </c:ser>
        <c:ser>
          <c:idx val="1"/>
          <c:order val="1"/>
          <c:tx>
            <c:strRef>
              <c:f>'Apr 26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estimates'!$D$20:$H$20</c:f>
              <c:numCache>
                <c:formatCode>#,##0</c:formatCode>
                <c:ptCount val="5"/>
                <c:pt idx="0">
                  <c:v>-22633.25</c:v>
                </c:pt>
                <c:pt idx="1">
                  <c:v>1138.0797385000001</c:v>
                </c:pt>
                <c:pt idx="2">
                  <c:v>-5529.9</c:v>
                </c:pt>
                <c:pt idx="3">
                  <c:v>-6602</c:v>
                </c:pt>
                <c:pt idx="4">
                  <c:v>-4831.8</c:v>
                </c:pt>
              </c:numCache>
            </c:numRef>
          </c:val>
          <c:smooth val="0"/>
          <c:extLst>
            <c:ext xmlns:c16="http://schemas.microsoft.com/office/drawing/2014/chart" uri="{C3380CC4-5D6E-409C-BE32-E72D297353CC}">
              <c16:uniqueId val="{00000001-14AF-47D2-8222-FBDCFB7C1040}"/>
            </c:ext>
          </c:extLst>
        </c:ser>
        <c:ser>
          <c:idx val="2"/>
          <c:order val="2"/>
          <c:tx>
            <c:strRef>
              <c:f>'Apr 26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estimates'!$D$21:$H$21</c:f>
              <c:numCache>
                <c:formatCode>#,##0</c:formatCode>
                <c:ptCount val="5"/>
                <c:pt idx="0">
                  <c:v>-43924</c:v>
                </c:pt>
                <c:pt idx="1">
                  <c:v>-6878.9353099999998</c:v>
                </c:pt>
                <c:pt idx="2">
                  <c:v>-9873</c:v>
                </c:pt>
                <c:pt idx="3">
                  <c:v>-14221</c:v>
                </c:pt>
                <c:pt idx="4">
                  <c:v>-8154</c:v>
                </c:pt>
              </c:numCache>
            </c:numRef>
          </c:val>
          <c:smooth val="0"/>
          <c:extLst>
            <c:ext xmlns:c16="http://schemas.microsoft.com/office/drawing/2014/chart" uri="{C3380CC4-5D6E-409C-BE32-E72D297353CC}">
              <c16:uniqueId val="{00000002-14AF-47D2-8222-FBDCFB7C1040}"/>
            </c:ext>
          </c:extLst>
        </c:ser>
        <c:ser>
          <c:idx val="3"/>
          <c:order val="3"/>
          <c:tx>
            <c:strRef>
              <c:f>'Apr 26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estimates'!$D$22:$H$22</c:f>
              <c:numCache>
                <c:formatCode>#,##0</c:formatCode>
                <c:ptCount val="5"/>
                <c:pt idx="0">
                  <c:v>-6611.333333333333</c:v>
                </c:pt>
                <c:pt idx="1">
                  <c:v>5970.0683586666664</c:v>
                </c:pt>
                <c:pt idx="2">
                  <c:v>836.56666666666672</c:v>
                </c:pt>
                <c:pt idx="3">
                  <c:v>-1571.7</c:v>
                </c:pt>
                <c:pt idx="4">
                  <c:v>-540.33333333333337</c:v>
                </c:pt>
              </c:numCache>
            </c:numRef>
          </c:val>
          <c:smooth val="0"/>
          <c:extLst>
            <c:ext xmlns:c16="http://schemas.microsoft.com/office/drawing/2014/chart" uri="{C3380CC4-5D6E-409C-BE32-E72D297353CC}">
              <c16:uniqueId val="{00000003-14AF-47D2-8222-FBDCFB7C1040}"/>
            </c:ext>
          </c:extLst>
        </c:ser>
        <c:ser>
          <c:idx val="4"/>
          <c:order val="4"/>
          <c:tx>
            <c:strRef>
              <c:f>'Apr 26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estimates'!$D$26:$H$26</c:f>
              <c:numCache>
                <c:formatCode>#,##0</c:formatCode>
                <c:ptCount val="5"/>
                <c:pt idx="0">
                  <c:v>-6828.5</c:v>
                </c:pt>
                <c:pt idx="1">
                  <c:v>5749.0544549999995</c:v>
                </c:pt>
                <c:pt idx="2">
                  <c:v>369.5</c:v>
                </c:pt>
                <c:pt idx="3">
                  <c:v>-193</c:v>
                </c:pt>
                <c:pt idx="4">
                  <c:v>-170.5</c:v>
                </c:pt>
              </c:numCache>
            </c:numRef>
          </c:val>
          <c:smooth val="0"/>
          <c:extLst>
            <c:ext xmlns:c16="http://schemas.microsoft.com/office/drawing/2014/chart" uri="{C3380CC4-5D6E-409C-BE32-E72D297353CC}">
              <c16:uniqueId val="{00000004-14AF-47D2-8222-FBDCFB7C1040}"/>
            </c:ext>
          </c:extLst>
        </c:ser>
        <c:ser>
          <c:idx val="5"/>
          <c:order val="5"/>
          <c:tx>
            <c:strRef>
              <c:f>'Apr 26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estimates'!$D$15:$H$15</c:f>
              <c:numCache>
                <c:formatCode>#,##0</c:formatCode>
                <c:ptCount val="5"/>
                <c:pt idx="0">
                  <c:v>27187</c:v>
                </c:pt>
                <c:pt idx="1">
                  <c:v>22353.304039999999</c:v>
                </c:pt>
                <c:pt idx="2">
                  <c:v>17104</c:v>
                </c:pt>
                <c:pt idx="3">
                  <c:v>526</c:v>
                </c:pt>
                <c:pt idx="4">
                  <c:v>3047</c:v>
                </c:pt>
              </c:numCache>
            </c:numRef>
          </c:val>
          <c:smooth val="0"/>
          <c:extLst>
            <c:ext xmlns:c16="http://schemas.microsoft.com/office/drawing/2014/chart" uri="{C3380CC4-5D6E-409C-BE32-E72D297353CC}">
              <c16:uniqueId val="{00000005-14AF-47D2-8222-FBDCFB7C1040}"/>
            </c:ext>
          </c:extLst>
        </c:ser>
        <c:ser>
          <c:idx val="10"/>
          <c:order val="6"/>
          <c:tx>
            <c:strRef>
              <c:f>'Apr 26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estimates'!$D$16:$H$16</c:f>
              <c:numCache>
                <c:formatCode>#,##0</c:formatCode>
                <c:ptCount val="5"/>
                <c:pt idx="0">
                  <c:v>8979.9499999999935</c:v>
                </c:pt>
                <c:pt idx="1">
                  <c:v>11776.008746999996</c:v>
                </c:pt>
                <c:pt idx="2">
                  <c:v>8650.549999999992</c:v>
                </c:pt>
                <c:pt idx="3">
                  <c:v>213.19999999999959</c:v>
                </c:pt>
                <c:pt idx="4">
                  <c:v>2191.9999999999991</c:v>
                </c:pt>
              </c:numCache>
            </c:numRef>
          </c:val>
          <c:smooth val="0"/>
          <c:extLst>
            <c:ext xmlns:c16="http://schemas.microsoft.com/office/drawing/2014/chart" uri="{C3380CC4-5D6E-409C-BE32-E72D297353CC}">
              <c16:uniqueId val="{00000006-14AF-47D2-8222-FBDCFB7C1040}"/>
            </c:ext>
          </c:extLst>
        </c:ser>
        <c:ser>
          <c:idx val="11"/>
          <c:order val="7"/>
          <c:tx>
            <c:strRef>
              <c:f>'Apr 26 Published MOS estimates'!$C$17</c:f>
              <c:strCache>
                <c:ptCount val="1"/>
                <c:pt idx="0">
                  <c:v>75%</c:v>
                </c:pt>
              </c:strCache>
            </c:strRef>
          </c:tx>
          <c:spPr>
            <a:ln w="28575">
              <a:noFill/>
            </a:ln>
          </c:spPr>
          <c:marker>
            <c:symbol val="none"/>
          </c:marker>
          <c:cat>
            <c:strRef>
              <c:f>'Apr 26 Published MOS estimates'!$D$4:$H$4</c:f>
              <c:strCache>
                <c:ptCount val="5"/>
                <c:pt idx="0">
                  <c:v>Sydney MSP</c:v>
                </c:pt>
                <c:pt idx="1">
                  <c:v>Sydney EGP</c:v>
                </c:pt>
                <c:pt idx="2">
                  <c:v>Adelaide MAP</c:v>
                </c:pt>
                <c:pt idx="3">
                  <c:v>Adelaide SEAGas</c:v>
                </c:pt>
                <c:pt idx="4">
                  <c:v>Brisbane RBP</c:v>
                </c:pt>
              </c:strCache>
            </c:strRef>
          </c:cat>
          <c:val>
            <c:numRef>
              <c:f>'Apr 26 Published MOS estimates'!$D$17:$H$17</c:f>
              <c:numCache>
                <c:formatCode>#,##0</c:formatCode>
                <c:ptCount val="5"/>
                <c:pt idx="0">
                  <c:v>1557.75</c:v>
                </c:pt>
                <c:pt idx="1">
                  <c:v>7972.8526975000004</c:v>
                </c:pt>
                <c:pt idx="2">
                  <c:v>2438.75</c:v>
                </c:pt>
                <c:pt idx="3">
                  <c:v>50.75</c:v>
                </c:pt>
                <c:pt idx="4">
                  <c:v>1070</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'Apr 26 Published MOS estimates'!$K$4</c:f>
              <c:strCache>
                <c:ptCount val="1"/>
                <c:pt idx="0">
                  <c:v>Sydney MSP</c:v>
                </c:pt>
              </c:strCache>
            </c:strRef>
          </c:tx>
          <c:spPr>
            <a:ln w="25400">
              <a:solidFill>
                <a:srgbClr val="00FFFF"/>
              </a:solidFill>
              <a:prstDash val="solid"/>
            </a:ln>
          </c:spPr>
          <c:marker>
            <c:symbol val="none"/>
          </c:marker>
          <c:val>
            <c:numRef>
              <c:f>'Apr 26 Published MOS estimates'!$K$5:$K$35</c:f>
              <c:numCache>
                <c:formatCode>#,##0</c:formatCode>
                <c:ptCount val="31"/>
                <c:pt idx="0">
                  <c:v>27187</c:v>
                </c:pt>
                <c:pt idx="1">
                  <c:v>10046</c:v>
                </c:pt>
                <c:pt idx="2">
                  <c:v>7677</c:v>
                </c:pt>
                <c:pt idx="3">
                  <c:v>6372</c:v>
                </c:pt>
                <c:pt idx="4">
                  <c:v>4887</c:v>
                </c:pt>
                <c:pt idx="5">
                  <c:v>4007</c:v>
                </c:pt>
                <c:pt idx="6">
                  <c:v>2629</c:v>
                </c:pt>
                <c:pt idx="7">
                  <c:v>1808</c:v>
                </c:pt>
                <c:pt idx="8">
                  <c:v>807</c:v>
                </c:pt>
                <c:pt idx="9">
                  <c:v>-61</c:v>
                </c:pt>
                <c:pt idx="10">
                  <c:v>-1762</c:v>
                </c:pt>
                <c:pt idx="11">
                  <c:v>-3082</c:v>
                </c:pt>
                <c:pt idx="12">
                  <c:v>-5099</c:v>
                </c:pt>
                <c:pt idx="13">
                  <c:v>-5657</c:v>
                </c:pt>
                <c:pt idx="14">
                  <c:v>-6064</c:v>
                </c:pt>
                <c:pt idx="15">
                  <c:v>-7593</c:v>
                </c:pt>
                <c:pt idx="16">
                  <c:v>-8155</c:v>
                </c:pt>
                <c:pt idx="17">
                  <c:v>-8706</c:v>
                </c:pt>
                <c:pt idx="18">
                  <c:v>-9983</c:v>
                </c:pt>
                <c:pt idx="19">
                  <c:v>-11069</c:v>
                </c:pt>
                <c:pt idx="20">
                  <c:v>-11347</c:v>
                </c:pt>
                <c:pt idx="21">
                  <c:v>-12091</c:v>
                </c:pt>
                <c:pt idx="22">
                  <c:v>-13139</c:v>
                </c:pt>
                <c:pt idx="23">
                  <c:v>-14954</c:v>
                </c:pt>
                <c:pt idx="24">
                  <c:v>-17431</c:v>
                </c:pt>
                <c:pt idx="25">
                  <c:v>-18725</c:v>
                </c:pt>
                <c:pt idx="26">
                  <c:v>-19875</c:v>
                </c:pt>
                <c:pt idx="27">
                  <c:v>-21404</c:v>
                </c:pt>
                <c:pt idx="28">
                  <c:v>-23639</c:v>
                </c:pt>
                <c:pt idx="29">
                  <c:v>-43924</c:v>
                </c:pt>
              </c:numCache>
            </c:numRef>
          </c:val>
          <c:smooth val="1"/>
          <c:extLst>
            <c:ext xmlns:c16="http://schemas.microsoft.com/office/drawing/2014/chart" uri="{C3380CC4-5D6E-409C-BE32-E72D297353CC}">
              <c16:uniqueId val="{00000000-9B9C-4EB0-B9ED-F1DAC3DE3B62}"/>
            </c:ext>
          </c:extLst>
        </c:ser>
        <c:ser>
          <c:idx val="1"/>
          <c:order val="1"/>
          <c:tx>
            <c:strRef>
              <c:f>'Apr 26 Published MOS estimates'!$L$4</c:f>
              <c:strCache>
                <c:ptCount val="1"/>
                <c:pt idx="0">
                  <c:v>Sydney EGP</c:v>
                </c:pt>
              </c:strCache>
            </c:strRef>
          </c:tx>
          <c:spPr>
            <a:ln w="25400">
              <a:solidFill>
                <a:srgbClr val="0000FF"/>
              </a:solidFill>
              <a:prstDash val="solid"/>
            </a:ln>
          </c:spPr>
          <c:marker>
            <c:symbol val="none"/>
          </c:marker>
          <c:val>
            <c:numRef>
              <c:f>'Apr 26 Published MOS estimates'!$L$5:$L$35</c:f>
              <c:numCache>
                <c:formatCode>#,##0</c:formatCode>
                <c:ptCount val="31"/>
                <c:pt idx="0">
                  <c:v>22353.304039999999</c:v>
                </c:pt>
                <c:pt idx="1">
                  <c:v>12293.814</c:v>
                </c:pt>
                <c:pt idx="2">
                  <c:v>11143.13566</c:v>
                </c:pt>
                <c:pt idx="3">
                  <c:v>10606.13494</c:v>
                </c:pt>
                <c:pt idx="4">
                  <c:v>9675.5429600000007</c:v>
                </c:pt>
                <c:pt idx="5">
                  <c:v>8829.0964199999999</c:v>
                </c:pt>
                <c:pt idx="6">
                  <c:v>8598.8824700000005</c:v>
                </c:pt>
                <c:pt idx="7">
                  <c:v>8065.4683000000005</c:v>
                </c:pt>
                <c:pt idx="8">
                  <c:v>7695.0058900000004</c:v>
                </c:pt>
                <c:pt idx="9">
                  <c:v>7516.87518</c:v>
                </c:pt>
                <c:pt idx="10">
                  <c:v>7242.99521</c:v>
                </c:pt>
                <c:pt idx="11">
                  <c:v>6884.3127400000003</c:v>
                </c:pt>
                <c:pt idx="12">
                  <c:v>6577.8660600000003</c:v>
                </c:pt>
                <c:pt idx="13">
                  <c:v>6127.6257299999997</c:v>
                </c:pt>
                <c:pt idx="14">
                  <c:v>5921.9895299999998</c:v>
                </c:pt>
                <c:pt idx="15">
                  <c:v>5576.1193800000001</c:v>
                </c:pt>
                <c:pt idx="16">
                  <c:v>4907.5876600000001</c:v>
                </c:pt>
                <c:pt idx="17">
                  <c:v>4702.4249099999997</c:v>
                </c:pt>
                <c:pt idx="18">
                  <c:v>4181.74593</c:v>
                </c:pt>
                <c:pt idx="19">
                  <c:v>3968.90886</c:v>
                </c:pt>
                <c:pt idx="20">
                  <c:v>3853.3249099999998</c:v>
                </c:pt>
                <c:pt idx="21">
                  <c:v>3649.7517800000001</c:v>
                </c:pt>
                <c:pt idx="22">
                  <c:v>3180.08196</c:v>
                </c:pt>
                <c:pt idx="23">
                  <c:v>2931.1047600000002</c:v>
                </c:pt>
                <c:pt idx="24">
                  <c:v>2669.7550700000002</c:v>
                </c:pt>
                <c:pt idx="25">
                  <c:v>2447.1647400000002</c:v>
                </c:pt>
                <c:pt idx="26">
                  <c:v>2059.2939900000001</c:v>
                </c:pt>
                <c:pt idx="27">
                  <c:v>1388.4040600000001</c:v>
                </c:pt>
                <c:pt idx="28">
                  <c:v>933.26892999999995</c:v>
                </c:pt>
                <c:pt idx="29">
                  <c:v>-6878.9353099999998</c:v>
                </c:pt>
              </c:numCache>
            </c:numRef>
          </c:val>
          <c:smooth val="1"/>
          <c:extLst>
            <c:ext xmlns:c16="http://schemas.microsoft.com/office/drawing/2014/chart" uri="{C3380CC4-5D6E-409C-BE32-E72D297353CC}">
              <c16:uniqueId val="{00000001-9B9C-4EB0-B9ED-F1DAC3DE3B62}"/>
            </c:ext>
          </c:extLst>
        </c:ser>
        <c:ser>
          <c:idx val="2"/>
          <c:order val="2"/>
          <c:tx>
            <c:strRef>
              <c:f>'Apr 26 Published MOS estimates'!$M$4</c:f>
              <c:strCache>
                <c:ptCount val="1"/>
                <c:pt idx="0">
                  <c:v>Adelaide MAP</c:v>
                </c:pt>
              </c:strCache>
            </c:strRef>
          </c:tx>
          <c:spPr>
            <a:ln w="25400">
              <a:solidFill>
                <a:srgbClr val="FFC322"/>
              </a:solidFill>
              <a:prstDash val="solid"/>
            </a:ln>
          </c:spPr>
          <c:marker>
            <c:symbol val="none"/>
          </c:marker>
          <c:val>
            <c:numRef>
              <c:f>'Apr 26 Published MOS estimates'!$M$5:$M$35</c:f>
              <c:numCache>
                <c:formatCode>#,##0</c:formatCode>
                <c:ptCount val="31"/>
                <c:pt idx="0">
                  <c:v>17104</c:v>
                </c:pt>
                <c:pt idx="1">
                  <c:v>9803</c:v>
                </c:pt>
                <c:pt idx="2">
                  <c:v>7242</c:v>
                </c:pt>
                <c:pt idx="3">
                  <c:v>5795</c:v>
                </c:pt>
                <c:pt idx="4">
                  <c:v>4916</c:v>
                </c:pt>
                <c:pt idx="5">
                  <c:v>4196</c:v>
                </c:pt>
                <c:pt idx="6">
                  <c:v>3115</c:v>
                </c:pt>
                <c:pt idx="7">
                  <c:v>2544</c:v>
                </c:pt>
                <c:pt idx="8">
                  <c:v>2123</c:v>
                </c:pt>
                <c:pt idx="9">
                  <c:v>1946</c:v>
                </c:pt>
                <c:pt idx="10">
                  <c:v>1669</c:v>
                </c:pt>
                <c:pt idx="11">
                  <c:v>1574</c:v>
                </c:pt>
                <c:pt idx="12">
                  <c:v>1185</c:v>
                </c:pt>
                <c:pt idx="13">
                  <c:v>848</c:v>
                </c:pt>
                <c:pt idx="14">
                  <c:v>478</c:v>
                </c:pt>
                <c:pt idx="15">
                  <c:v>261</c:v>
                </c:pt>
                <c:pt idx="16">
                  <c:v>-247</c:v>
                </c:pt>
                <c:pt idx="17">
                  <c:v>-390</c:v>
                </c:pt>
                <c:pt idx="18">
                  <c:v>-720</c:v>
                </c:pt>
                <c:pt idx="19">
                  <c:v>-980</c:v>
                </c:pt>
                <c:pt idx="20">
                  <c:v>-1452</c:v>
                </c:pt>
                <c:pt idx="21">
                  <c:v>-1794</c:v>
                </c:pt>
                <c:pt idx="22">
                  <c:v>-2066</c:v>
                </c:pt>
                <c:pt idx="23">
                  <c:v>-2273</c:v>
                </c:pt>
                <c:pt idx="24">
                  <c:v>-2693</c:v>
                </c:pt>
                <c:pt idx="25">
                  <c:v>-2901</c:v>
                </c:pt>
                <c:pt idx="26">
                  <c:v>-3447</c:v>
                </c:pt>
                <c:pt idx="27">
                  <c:v>-4464</c:v>
                </c:pt>
                <c:pt idx="28">
                  <c:v>-6402</c:v>
                </c:pt>
                <c:pt idx="29">
                  <c:v>-9873</c:v>
                </c:pt>
              </c:numCache>
            </c:numRef>
          </c:val>
          <c:smooth val="1"/>
          <c:extLst>
            <c:ext xmlns:c16="http://schemas.microsoft.com/office/drawing/2014/chart" uri="{C3380CC4-5D6E-409C-BE32-E72D297353CC}">
              <c16:uniqueId val="{00000002-9B9C-4EB0-B9ED-F1DAC3DE3B62}"/>
            </c:ext>
          </c:extLst>
        </c:ser>
        <c:ser>
          <c:idx val="3"/>
          <c:order val="3"/>
          <c:tx>
            <c:strRef>
              <c:f>'Apr 26 Published MOS estimates'!$N$4</c:f>
              <c:strCache>
                <c:ptCount val="1"/>
                <c:pt idx="0">
                  <c:v>Adelaide SEAGas</c:v>
                </c:pt>
              </c:strCache>
            </c:strRef>
          </c:tx>
          <c:spPr>
            <a:ln w="25400">
              <a:solidFill>
                <a:srgbClr val="FF6600"/>
              </a:solidFill>
              <a:prstDash val="solid"/>
            </a:ln>
          </c:spPr>
          <c:marker>
            <c:symbol val="none"/>
          </c:marker>
          <c:val>
            <c:numRef>
              <c:f>'Apr 26 Published MOS estimates'!$N$5:$N$35</c:f>
              <c:numCache>
                <c:formatCode>#,##0</c:formatCode>
                <c:ptCount val="31"/>
                <c:pt idx="0">
                  <c:v>526</c:v>
                </c:pt>
                <c:pt idx="1">
                  <c:v>278</c:v>
                </c:pt>
                <c:pt idx="2">
                  <c:v>134</c:v>
                </c:pt>
                <c:pt idx="3">
                  <c:v>88</c:v>
                </c:pt>
                <c:pt idx="4">
                  <c:v>79</c:v>
                </c:pt>
                <c:pt idx="5">
                  <c:v>74</c:v>
                </c:pt>
                <c:pt idx="6">
                  <c:v>60</c:v>
                </c:pt>
                <c:pt idx="7">
                  <c:v>53</c:v>
                </c:pt>
                <c:pt idx="8">
                  <c:v>44</c:v>
                </c:pt>
                <c:pt idx="9">
                  <c:v>36</c:v>
                </c:pt>
                <c:pt idx="10">
                  <c:v>19</c:v>
                </c:pt>
                <c:pt idx="11">
                  <c:v>4</c:v>
                </c:pt>
                <c:pt idx="12">
                  <c:v>0</c:v>
                </c:pt>
                <c:pt idx="13">
                  <c:v>-33</c:v>
                </c:pt>
                <c:pt idx="14">
                  <c:v>-137</c:v>
                </c:pt>
                <c:pt idx="15">
                  <c:v>-249</c:v>
                </c:pt>
                <c:pt idx="16">
                  <c:v>-409</c:v>
                </c:pt>
                <c:pt idx="17">
                  <c:v>-637</c:v>
                </c:pt>
                <c:pt idx="18">
                  <c:v>-833</c:v>
                </c:pt>
                <c:pt idx="19">
                  <c:v>-1145</c:v>
                </c:pt>
                <c:pt idx="20">
                  <c:v>-1280</c:v>
                </c:pt>
                <c:pt idx="21">
                  <c:v>-1370</c:v>
                </c:pt>
                <c:pt idx="22">
                  <c:v>-1532</c:v>
                </c:pt>
                <c:pt idx="23">
                  <c:v>-1907</c:v>
                </c:pt>
                <c:pt idx="24">
                  <c:v>-3217</c:v>
                </c:pt>
                <c:pt idx="25">
                  <c:v>-4047</c:v>
                </c:pt>
                <c:pt idx="26">
                  <c:v>-4479</c:v>
                </c:pt>
                <c:pt idx="27">
                  <c:v>-5755</c:v>
                </c:pt>
                <c:pt idx="28">
                  <c:v>-7295</c:v>
                </c:pt>
                <c:pt idx="29">
                  <c:v>-14221</c:v>
                </c:pt>
              </c:numCache>
            </c:numRef>
          </c:val>
          <c:smooth val="1"/>
          <c:extLst>
            <c:ext xmlns:c16="http://schemas.microsoft.com/office/drawing/2014/chart" uri="{C3380CC4-5D6E-409C-BE32-E72D297353CC}">
              <c16:uniqueId val="{00000003-9B9C-4EB0-B9ED-F1DAC3DE3B62}"/>
            </c:ext>
          </c:extLst>
        </c:ser>
        <c:ser>
          <c:idx val="4"/>
          <c:order val="4"/>
          <c:tx>
            <c:strRef>
              <c:f>'Apr 26 Published MOS estimates'!$O$4</c:f>
              <c:strCache>
                <c:ptCount val="1"/>
                <c:pt idx="0">
                  <c:v>Brisbane RBP</c:v>
                </c:pt>
              </c:strCache>
            </c:strRef>
          </c:tx>
          <c:marker>
            <c:symbol val="none"/>
          </c:marker>
          <c:val>
            <c:numRef>
              <c:f>'Apr 26 Published MOS estimates'!$O$5:$O$35</c:f>
              <c:numCache>
                <c:formatCode>#,##0</c:formatCode>
                <c:ptCount val="31"/>
                <c:pt idx="0">
                  <c:v>3047</c:v>
                </c:pt>
                <c:pt idx="1">
                  <c:v>2309</c:v>
                </c:pt>
                <c:pt idx="2">
                  <c:v>2049</c:v>
                </c:pt>
                <c:pt idx="3">
                  <c:v>1793</c:v>
                </c:pt>
                <c:pt idx="4">
                  <c:v>1472</c:v>
                </c:pt>
                <c:pt idx="5">
                  <c:v>1384</c:v>
                </c:pt>
                <c:pt idx="6">
                  <c:v>1253</c:v>
                </c:pt>
                <c:pt idx="7">
                  <c:v>1108</c:v>
                </c:pt>
                <c:pt idx="8">
                  <c:v>956</c:v>
                </c:pt>
                <c:pt idx="9">
                  <c:v>868</c:v>
                </c:pt>
                <c:pt idx="10">
                  <c:v>632</c:v>
                </c:pt>
                <c:pt idx="11">
                  <c:v>392</c:v>
                </c:pt>
                <c:pt idx="12">
                  <c:v>214</c:v>
                </c:pt>
                <c:pt idx="13">
                  <c:v>0</c:v>
                </c:pt>
                <c:pt idx="14">
                  <c:v>-68</c:v>
                </c:pt>
                <c:pt idx="15">
                  <c:v>-273</c:v>
                </c:pt>
                <c:pt idx="16">
                  <c:v>-439</c:v>
                </c:pt>
                <c:pt idx="17">
                  <c:v>-512</c:v>
                </c:pt>
                <c:pt idx="18">
                  <c:v>-649</c:v>
                </c:pt>
                <c:pt idx="19">
                  <c:v>-811</c:v>
                </c:pt>
                <c:pt idx="20">
                  <c:v>-912</c:v>
                </c:pt>
                <c:pt idx="21">
                  <c:v>-1209</c:v>
                </c:pt>
                <c:pt idx="22">
                  <c:v>-1580</c:v>
                </c:pt>
                <c:pt idx="23">
                  <c:v>-1821</c:v>
                </c:pt>
                <c:pt idx="24">
                  <c:v>-2006</c:v>
                </c:pt>
                <c:pt idx="25">
                  <c:v>-2551</c:v>
                </c:pt>
                <c:pt idx="26">
                  <c:v>-3156</c:v>
                </c:pt>
                <c:pt idx="27">
                  <c:v>-4185</c:v>
                </c:pt>
                <c:pt idx="28">
                  <c:v>-5361</c:v>
                </c:pt>
                <c:pt idx="29">
                  <c:v>-8154</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'May 26 Published MOS estimates'!$C$19</c:f>
              <c:strCache>
                <c:ptCount val="1"/>
                <c:pt idx="0">
                  <c:v>25%</c:v>
                </c:pt>
              </c:strCache>
            </c:strRef>
          </c:tx>
          <c:spPr>
            <a:ln w="28575">
              <a:noFill/>
            </a:ln>
          </c:spPr>
          <c:marker>
            <c:symbol val="none"/>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estimates'!$D$19:$H$19</c:f>
              <c:numCache>
                <c:formatCode>#,##0</c:formatCode>
                <c:ptCount val="5"/>
                <c:pt idx="0">
                  <c:v>-13469.5</c:v>
                </c:pt>
                <c:pt idx="1">
                  <c:v>5874.6059600000008</c:v>
                </c:pt>
                <c:pt idx="2">
                  <c:v>-1858.5</c:v>
                </c:pt>
                <c:pt idx="3">
                  <c:v>-1068.5</c:v>
                </c:pt>
                <c:pt idx="4">
                  <c:v>-1609</c:v>
                </c:pt>
              </c:numCache>
            </c:numRef>
          </c:val>
          <c:smooth val="0"/>
          <c:extLst>
            <c:ext xmlns:c16="http://schemas.microsoft.com/office/drawing/2014/chart" uri="{C3380CC4-5D6E-409C-BE32-E72D297353CC}">
              <c16:uniqueId val="{00000000-9AC8-4EC1-9FA9-2ABCB7656060}"/>
            </c:ext>
          </c:extLst>
        </c:ser>
        <c:ser>
          <c:idx val="1"/>
          <c:order val="1"/>
          <c:tx>
            <c:strRef>
              <c:f>'May 26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estimates'!$D$20:$H$20</c:f>
              <c:numCache>
                <c:formatCode>#,##0</c:formatCode>
                <c:ptCount val="5"/>
                <c:pt idx="0">
                  <c:v>-20394.5</c:v>
                </c:pt>
                <c:pt idx="1">
                  <c:v>3800.1441400000003</c:v>
                </c:pt>
                <c:pt idx="2">
                  <c:v>-4324</c:v>
                </c:pt>
                <c:pt idx="3">
                  <c:v>-4027</c:v>
                </c:pt>
                <c:pt idx="4">
                  <c:v>-3204</c:v>
                </c:pt>
              </c:numCache>
            </c:numRef>
          </c:val>
          <c:smooth val="0"/>
          <c:extLst>
            <c:ext xmlns:c16="http://schemas.microsoft.com/office/drawing/2014/chart" uri="{C3380CC4-5D6E-409C-BE32-E72D297353CC}">
              <c16:uniqueId val="{00000001-9AC8-4EC1-9FA9-2ABCB7656060}"/>
            </c:ext>
          </c:extLst>
        </c:ser>
        <c:ser>
          <c:idx val="2"/>
          <c:order val="2"/>
          <c:tx>
            <c:strRef>
              <c:f>'May 26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estimates'!$D$21:$H$21</c:f>
              <c:numCache>
                <c:formatCode>#,##0</c:formatCode>
                <c:ptCount val="5"/>
                <c:pt idx="0">
                  <c:v>-32242</c:v>
                </c:pt>
                <c:pt idx="1">
                  <c:v>0</c:v>
                </c:pt>
                <c:pt idx="2">
                  <c:v>-6668</c:v>
                </c:pt>
                <c:pt idx="3">
                  <c:v>-8601</c:v>
                </c:pt>
                <c:pt idx="4">
                  <c:v>-13510</c:v>
                </c:pt>
              </c:numCache>
            </c:numRef>
          </c:val>
          <c:smooth val="0"/>
          <c:extLst>
            <c:ext xmlns:c16="http://schemas.microsoft.com/office/drawing/2014/chart" uri="{C3380CC4-5D6E-409C-BE32-E72D297353CC}">
              <c16:uniqueId val="{00000002-9AC8-4EC1-9FA9-2ABCB7656060}"/>
            </c:ext>
          </c:extLst>
        </c:ser>
        <c:ser>
          <c:idx val="3"/>
          <c:order val="3"/>
          <c:tx>
            <c:strRef>
              <c:f>'May 26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estimates'!$D$22:$H$22</c:f>
              <c:numCache>
                <c:formatCode>#,##0</c:formatCode>
                <c:ptCount val="5"/>
                <c:pt idx="0">
                  <c:v>-5788.1290322580644</c:v>
                </c:pt>
                <c:pt idx="1">
                  <c:v>8937.7032129032232</c:v>
                </c:pt>
                <c:pt idx="2">
                  <c:v>1086.9354838709678</c:v>
                </c:pt>
                <c:pt idx="3">
                  <c:v>-914.48387096774195</c:v>
                </c:pt>
                <c:pt idx="4">
                  <c:v>-317.90322580645159</c:v>
                </c:pt>
              </c:numCache>
            </c:numRef>
          </c:val>
          <c:smooth val="0"/>
          <c:extLst>
            <c:ext xmlns:c16="http://schemas.microsoft.com/office/drawing/2014/chart" uri="{C3380CC4-5D6E-409C-BE32-E72D297353CC}">
              <c16:uniqueId val="{00000003-9AC8-4EC1-9FA9-2ABCB7656060}"/>
            </c:ext>
          </c:extLst>
        </c:ser>
        <c:ser>
          <c:idx val="4"/>
          <c:order val="4"/>
          <c:tx>
            <c:strRef>
              <c:f>'May 26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estimates'!$D$26:$H$26</c:f>
              <c:numCache>
                <c:formatCode>#,##0</c:formatCode>
                <c:ptCount val="5"/>
                <c:pt idx="0">
                  <c:v>-8536</c:v>
                </c:pt>
                <c:pt idx="1">
                  <c:v>9339.3575500000006</c:v>
                </c:pt>
                <c:pt idx="2">
                  <c:v>-6</c:v>
                </c:pt>
                <c:pt idx="3">
                  <c:v>-162</c:v>
                </c:pt>
                <c:pt idx="4">
                  <c:v>-252</c:v>
                </c:pt>
              </c:numCache>
            </c:numRef>
          </c:val>
          <c:smooth val="0"/>
          <c:extLst>
            <c:ext xmlns:c16="http://schemas.microsoft.com/office/drawing/2014/chart" uri="{C3380CC4-5D6E-409C-BE32-E72D297353CC}">
              <c16:uniqueId val="{00000004-9AC8-4EC1-9FA9-2ABCB7656060}"/>
            </c:ext>
          </c:extLst>
        </c:ser>
        <c:ser>
          <c:idx val="5"/>
          <c:order val="5"/>
          <c:tx>
            <c:strRef>
              <c:f>'May 26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estimates'!$D$15:$H$15</c:f>
              <c:numCache>
                <c:formatCode>#,##0</c:formatCode>
                <c:ptCount val="5"/>
                <c:pt idx="0">
                  <c:v>32498</c:v>
                </c:pt>
                <c:pt idx="1">
                  <c:v>16829.678550000001</c:v>
                </c:pt>
                <c:pt idx="2">
                  <c:v>16315</c:v>
                </c:pt>
                <c:pt idx="3">
                  <c:v>1596</c:v>
                </c:pt>
                <c:pt idx="4">
                  <c:v>8910</c:v>
                </c:pt>
              </c:numCache>
            </c:numRef>
          </c:val>
          <c:smooth val="0"/>
          <c:extLst>
            <c:ext xmlns:c16="http://schemas.microsoft.com/office/drawing/2014/chart" uri="{C3380CC4-5D6E-409C-BE32-E72D297353CC}">
              <c16:uniqueId val="{00000005-9AC8-4EC1-9FA9-2ABCB7656060}"/>
            </c:ext>
          </c:extLst>
        </c:ser>
        <c:ser>
          <c:idx val="10"/>
          <c:order val="6"/>
          <c:tx>
            <c:strRef>
              <c:f>'May 26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estimates'!$D$16:$H$16</c:f>
              <c:numCache>
                <c:formatCode>#,##0</c:formatCode>
                <c:ptCount val="5"/>
                <c:pt idx="0">
                  <c:v>18079.5</c:v>
                </c:pt>
                <c:pt idx="1">
                  <c:v>14281.666140000001</c:v>
                </c:pt>
                <c:pt idx="2">
                  <c:v>8740</c:v>
                </c:pt>
                <c:pt idx="3">
                  <c:v>148.5</c:v>
                </c:pt>
                <c:pt idx="4">
                  <c:v>3389</c:v>
                </c:pt>
              </c:numCache>
            </c:numRef>
          </c:val>
          <c:smooth val="0"/>
          <c:extLst>
            <c:ext xmlns:c16="http://schemas.microsoft.com/office/drawing/2014/chart" uri="{C3380CC4-5D6E-409C-BE32-E72D297353CC}">
              <c16:uniqueId val="{00000006-9AC8-4EC1-9FA9-2ABCB7656060}"/>
            </c:ext>
          </c:extLst>
        </c:ser>
        <c:ser>
          <c:idx val="11"/>
          <c:order val="7"/>
          <c:tx>
            <c:strRef>
              <c:f>'May 26 Published MOS estimates'!$C$17</c:f>
              <c:strCache>
                <c:ptCount val="1"/>
                <c:pt idx="0">
                  <c:v>75%</c:v>
                </c:pt>
              </c:strCache>
            </c:strRef>
          </c:tx>
          <c:spPr>
            <a:ln w="28575">
              <a:noFill/>
            </a:ln>
          </c:spPr>
          <c:marker>
            <c:symbol val="none"/>
          </c:marker>
          <c:cat>
            <c:strRef>
              <c:f>'May 26 Published MOS estimates'!$D$4:$H$4</c:f>
              <c:strCache>
                <c:ptCount val="5"/>
                <c:pt idx="0">
                  <c:v>Sydney MSP</c:v>
                </c:pt>
                <c:pt idx="1">
                  <c:v>Sydney EGP</c:v>
                </c:pt>
                <c:pt idx="2">
                  <c:v>Adelaide MAP</c:v>
                </c:pt>
                <c:pt idx="3">
                  <c:v>Adelaide SEAGas</c:v>
                </c:pt>
                <c:pt idx="4">
                  <c:v>Brisbane RBP</c:v>
                </c:pt>
              </c:strCache>
            </c:strRef>
          </c:cat>
          <c:val>
            <c:numRef>
              <c:f>'May 26 Published MOS estimates'!$D$17:$H$17</c:f>
              <c:numCache>
                <c:formatCode>#,##0</c:formatCode>
                <c:ptCount val="5"/>
                <c:pt idx="0">
                  <c:v>-255.5</c:v>
                </c:pt>
                <c:pt idx="1">
                  <c:v>11418.369815</c:v>
                </c:pt>
                <c:pt idx="2">
                  <c:v>2823.5</c:v>
                </c:pt>
                <c:pt idx="3">
                  <c:v>48.5</c:v>
                </c:pt>
                <c:pt idx="4">
                  <c:v>1054</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'May 26 Published MOS estimates'!$K$4</c:f>
              <c:strCache>
                <c:ptCount val="1"/>
                <c:pt idx="0">
                  <c:v>Sydney MSP</c:v>
                </c:pt>
              </c:strCache>
            </c:strRef>
          </c:tx>
          <c:spPr>
            <a:ln w="25400">
              <a:solidFill>
                <a:srgbClr val="00FFFF"/>
              </a:solidFill>
              <a:prstDash val="solid"/>
            </a:ln>
          </c:spPr>
          <c:marker>
            <c:symbol val="none"/>
          </c:marker>
          <c:val>
            <c:numRef>
              <c:f>'May 26 Published MOS estimates'!$K$5:$K$35</c:f>
              <c:numCache>
                <c:formatCode>#,##0</c:formatCode>
                <c:ptCount val="31"/>
                <c:pt idx="0">
                  <c:v>32498</c:v>
                </c:pt>
                <c:pt idx="1">
                  <c:v>22379</c:v>
                </c:pt>
                <c:pt idx="2">
                  <c:v>13780</c:v>
                </c:pt>
                <c:pt idx="3">
                  <c:v>9210</c:v>
                </c:pt>
                <c:pt idx="4">
                  <c:v>4970</c:v>
                </c:pt>
                <c:pt idx="5">
                  <c:v>2736</c:v>
                </c:pt>
                <c:pt idx="6">
                  <c:v>1220</c:v>
                </c:pt>
                <c:pt idx="7">
                  <c:v>365</c:v>
                </c:pt>
                <c:pt idx="8">
                  <c:v>-876</c:v>
                </c:pt>
                <c:pt idx="9">
                  <c:v>-1956</c:v>
                </c:pt>
                <c:pt idx="10">
                  <c:v>-3380</c:v>
                </c:pt>
                <c:pt idx="11">
                  <c:v>-3911</c:v>
                </c:pt>
                <c:pt idx="12">
                  <c:v>-5649</c:v>
                </c:pt>
                <c:pt idx="13">
                  <c:v>-6414</c:v>
                </c:pt>
                <c:pt idx="14">
                  <c:v>-7084</c:v>
                </c:pt>
                <c:pt idx="15">
                  <c:v>-8536</c:v>
                </c:pt>
                <c:pt idx="16">
                  <c:v>-9139</c:v>
                </c:pt>
                <c:pt idx="17">
                  <c:v>-9776</c:v>
                </c:pt>
                <c:pt idx="18">
                  <c:v>-10817</c:v>
                </c:pt>
                <c:pt idx="19">
                  <c:v>-11278</c:v>
                </c:pt>
                <c:pt idx="20">
                  <c:v>-11716</c:v>
                </c:pt>
                <c:pt idx="21">
                  <c:v>-12777</c:v>
                </c:pt>
                <c:pt idx="22">
                  <c:v>-13308</c:v>
                </c:pt>
                <c:pt idx="23">
                  <c:v>-13631</c:v>
                </c:pt>
                <c:pt idx="24">
                  <c:v>-14636</c:v>
                </c:pt>
                <c:pt idx="25">
                  <c:v>-15449</c:v>
                </c:pt>
                <c:pt idx="26">
                  <c:v>-16232</c:v>
                </c:pt>
                <c:pt idx="27">
                  <c:v>-16994</c:v>
                </c:pt>
                <c:pt idx="28">
                  <c:v>-17924</c:v>
                </c:pt>
                <c:pt idx="29">
                  <c:v>-22865</c:v>
                </c:pt>
                <c:pt idx="30">
                  <c:v>-32242</c:v>
                </c:pt>
              </c:numCache>
            </c:numRef>
          </c:val>
          <c:smooth val="1"/>
          <c:extLst>
            <c:ext xmlns:c16="http://schemas.microsoft.com/office/drawing/2014/chart" uri="{C3380CC4-5D6E-409C-BE32-E72D297353CC}">
              <c16:uniqueId val="{00000000-CDB6-4FC8-BF53-AE743684EB0D}"/>
            </c:ext>
          </c:extLst>
        </c:ser>
        <c:ser>
          <c:idx val="1"/>
          <c:order val="1"/>
          <c:tx>
            <c:strRef>
              <c:f>'May 26 Published MOS estimates'!$L$4</c:f>
              <c:strCache>
                <c:ptCount val="1"/>
                <c:pt idx="0">
                  <c:v>Sydney EGP</c:v>
                </c:pt>
              </c:strCache>
            </c:strRef>
          </c:tx>
          <c:spPr>
            <a:ln w="25400">
              <a:solidFill>
                <a:srgbClr val="0000FF"/>
              </a:solidFill>
              <a:prstDash val="solid"/>
            </a:ln>
          </c:spPr>
          <c:marker>
            <c:symbol val="none"/>
          </c:marker>
          <c:val>
            <c:numRef>
              <c:f>'May 26 Published MOS estimates'!$L$5:$L$35</c:f>
              <c:numCache>
                <c:formatCode>#,##0</c:formatCode>
                <c:ptCount val="31"/>
                <c:pt idx="0">
                  <c:v>16829.678550000001</c:v>
                </c:pt>
                <c:pt idx="1">
                  <c:v>14719.8703</c:v>
                </c:pt>
                <c:pt idx="2">
                  <c:v>13843.46198</c:v>
                </c:pt>
                <c:pt idx="3">
                  <c:v>13214.14961</c:v>
                </c:pt>
                <c:pt idx="4">
                  <c:v>12979.3925</c:v>
                </c:pt>
                <c:pt idx="5">
                  <c:v>12467.641149999999</c:v>
                </c:pt>
                <c:pt idx="6">
                  <c:v>12059.86875</c:v>
                </c:pt>
                <c:pt idx="7">
                  <c:v>11736.68838</c:v>
                </c:pt>
                <c:pt idx="8">
                  <c:v>11100.05125</c:v>
                </c:pt>
                <c:pt idx="9">
                  <c:v>10868.119839999999</c:v>
                </c:pt>
                <c:pt idx="10">
                  <c:v>10773.059499999999</c:v>
                </c:pt>
                <c:pt idx="11">
                  <c:v>10427.881299999999</c:v>
                </c:pt>
                <c:pt idx="12">
                  <c:v>10337.13546</c:v>
                </c:pt>
                <c:pt idx="13">
                  <c:v>10137.311089999999</c:v>
                </c:pt>
                <c:pt idx="14">
                  <c:v>9717.9866899999997</c:v>
                </c:pt>
                <c:pt idx="15">
                  <c:v>9339.3575500000006</c:v>
                </c:pt>
                <c:pt idx="16">
                  <c:v>8846.7886699999999</c:v>
                </c:pt>
                <c:pt idx="17">
                  <c:v>8178.4764299999997</c:v>
                </c:pt>
                <c:pt idx="18">
                  <c:v>7990.9022199999999</c:v>
                </c:pt>
                <c:pt idx="19">
                  <c:v>7652.0725400000001</c:v>
                </c:pt>
                <c:pt idx="20">
                  <c:v>7162.4960799999999</c:v>
                </c:pt>
                <c:pt idx="21">
                  <c:v>6471.2349999999997</c:v>
                </c:pt>
                <c:pt idx="22">
                  <c:v>6175.5469000000003</c:v>
                </c:pt>
                <c:pt idx="23">
                  <c:v>5573.6650200000004</c:v>
                </c:pt>
                <c:pt idx="24">
                  <c:v>5024.0957200000003</c:v>
                </c:pt>
                <c:pt idx="25">
                  <c:v>4851.8440000000001</c:v>
                </c:pt>
                <c:pt idx="26">
                  <c:v>4666.7579999999998</c:v>
                </c:pt>
                <c:pt idx="27">
                  <c:v>4377.2638399999996</c:v>
                </c:pt>
                <c:pt idx="28">
                  <c:v>4222.8072000000002</c:v>
                </c:pt>
                <c:pt idx="29">
                  <c:v>3377.48108</c:v>
                </c:pt>
                <c:pt idx="30">
                  <c:v>1945.713</c:v>
                </c:pt>
              </c:numCache>
            </c:numRef>
          </c:val>
          <c:smooth val="1"/>
          <c:extLst>
            <c:ext xmlns:c16="http://schemas.microsoft.com/office/drawing/2014/chart" uri="{C3380CC4-5D6E-409C-BE32-E72D297353CC}">
              <c16:uniqueId val="{00000001-CDB6-4FC8-BF53-AE743684EB0D}"/>
            </c:ext>
          </c:extLst>
        </c:ser>
        <c:ser>
          <c:idx val="2"/>
          <c:order val="2"/>
          <c:tx>
            <c:strRef>
              <c:f>'May 26 Published MOS estimates'!$M$4</c:f>
              <c:strCache>
                <c:ptCount val="1"/>
                <c:pt idx="0">
                  <c:v>Adelaide MAP</c:v>
                </c:pt>
              </c:strCache>
            </c:strRef>
          </c:tx>
          <c:spPr>
            <a:ln w="25400">
              <a:solidFill>
                <a:srgbClr val="FFC322"/>
              </a:solidFill>
              <a:prstDash val="solid"/>
            </a:ln>
          </c:spPr>
          <c:marker>
            <c:symbol val="none"/>
          </c:marker>
          <c:val>
            <c:numRef>
              <c:f>'May 26 Published MOS estimates'!$M$5:$M$35</c:f>
              <c:numCache>
                <c:formatCode>#,##0</c:formatCode>
                <c:ptCount val="31"/>
                <c:pt idx="0">
                  <c:v>16315</c:v>
                </c:pt>
                <c:pt idx="1">
                  <c:v>9193</c:v>
                </c:pt>
                <c:pt idx="2">
                  <c:v>8287</c:v>
                </c:pt>
                <c:pt idx="3">
                  <c:v>6190</c:v>
                </c:pt>
                <c:pt idx="4">
                  <c:v>5649</c:v>
                </c:pt>
                <c:pt idx="5">
                  <c:v>4982</c:v>
                </c:pt>
                <c:pt idx="6">
                  <c:v>4141</c:v>
                </c:pt>
                <c:pt idx="7">
                  <c:v>2962</c:v>
                </c:pt>
                <c:pt idx="8">
                  <c:v>2685</c:v>
                </c:pt>
                <c:pt idx="9">
                  <c:v>2208</c:v>
                </c:pt>
                <c:pt idx="10">
                  <c:v>1875</c:v>
                </c:pt>
                <c:pt idx="11">
                  <c:v>1591</c:v>
                </c:pt>
                <c:pt idx="12">
                  <c:v>1345</c:v>
                </c:pt>
                <c:pt idx="13">
                  <c:v>905</c:v>
                </c:pt>
                <c:pt idx="14">
                  <c:v>659</c:v>
                </c:pt>
                <c:pt idx="15">
                  <c:v>-6</c:v>
                </c:pt>
                <c:pt idx="16">
                  <c:v>-296</c:v>
                </c:pt>
                <c:pt idx="17">
                  <c:v>-430</c:v>
                </c:pt>
                <c:pt idx="18">
                  <c:v>-601</c:v>
                </c:pt>
                <c:pt idx="19">
                  <c:v>-740</c:v>
                </c:pt>
                <c:pt idx="20">
                  <c:v>-1130</c:v>
                </c:pt>
                <c:pt idx="21">
                  <c:v>-1404</c:v>
                </c:pt>
                <c:pt idx="22">
                  <c:v>-1686</c:v>
                </c:pt>
                <c:pt idx="23">
                  <c:v>-2031</c:v>
                </c:pt>
                <c:pt idx="24">
                  <c:v>-2239</c:v>
                </c:pt>
                <c:pt idx="25">
                  <c:v>-2772</c:v>
                </c:pt>
                <c:pt idx="26">
                  <c:v>-3072</c:v>
                </c:pt>
                <c:pt idx="27">
                  <c:v>-3569</c:v>
                </c:pt>
                <c:pt idx="28">
                  <c:v>-3924</c:v>
                </c:pt>
                <c:pt idx="29">
                  <c:v>-4724</c:v>
                </c:pt>
                <c:pt idx="30">
                  <c:v>-6668</c:v>
                </c:pt>
              </c:numCache>
            </c:numRef>
          </c:val>
          <c:smooth val="1"/>
          <c:extLst>
            <c:ext xmlns:c16="http://schemas.microsoft.com/office/drawing/2014/chart" uri="{C3380CC4-5D6E-409C-BE32-E72D297353CC}">
              <c16:uniqueId val="{00000002-CDB6-4FC8-BF53-AE743684EB0D}"/>
            </c:ext>
          </c:extLst>
        </c:ser>
        <c:ser>
          <c:idx val="3"/>
          <c:order val="3"/>
          <c:tx>
            <c:strRef>
              <c:f>'May 26 Published MOS estimates'!$N$4</c:f>
              <c:strCache>
                <c:ptCount val="1"/>
                <c:pt idx="0">
                  <c:v>Adelaide SEAGas</c:v>
                </c:pt>
              </c:strCache>
            </c:strRef>
          </c:tx>
          <c:spPr>
            <a:ln w="25400">
              <a:solidFill>
                <a:srgbClr val="FF6600"/>
              </a:solidFill>
              <a:prstDash val="solid"/>
            </a:ln>
          </c:spPr>
          <c:marker>
            <c:symbol val="none"/>
          </c:marker>
          <c:val>
            <c:numRef>
              <c:f>'May 26 Published MOS estimates'!$N$5:$N$35</c:f>
              <c:numCache>
                <c:formatCode>#,##0</c:formatCode>
                <c:ptCount val="31"/>
                <c:pt idx="0">
                  <c:v>1596</c:v>
                </c:pt>
                <c:pt idx="1">
                  <c:v>155</c:v>
                </c:pt>
                <c:pt idx="2">
                  <c:v>142</c:v>
                </c:pt>
                <c:pt idx="3">
                  <c:v>96</c:v>
                </c:pt>
                <c:pt idx="4">
                  <c:v>81</c:v>
                </c:pt>
                <c:pt idx="5">
                  <c:v>72</c:v>
                </c:pt>
                <c:pt idx="6">
                  <c:v>63</c:v>
                </c:pt>
                <c:pt idx="7">
                  <c:v>51</c:v>
                </c:pt>
                <c:pt idx="8">
                  <c:v>46</c:v>
                </c:pt>
                <c:pt idx="9">
                  <c:v>40</c:v>
                </c:pt>
                <c:pt idx="10">
                  <c:v>36</c:v>
                </c:pt>
                <c:pt idx="11">
                  <c:v>6</c:v>
                </c:pt>
                <c:pt idx="12">
                  <c:v>-20</c:v>
                </c:pt>
                <c:pt idx="13">
                  <c:v>-76</c:v>
                </c:pt>
                <c:pt idx="14">
                  <c:v>-145</c:v>
                </c:pt>
                <c:pt idx="15">
                  <c:v>-162</c:v>
                </c:pt>
                <c:pt idx="16">
                  <c:v>-248</c:v>
                </c:pt>
                <c:pt idx="17">
                  <c:v>-394</c:v>
                </c:pt>
                <c:pt idx="18">
                  <c:v>-552</c:v>
                </c:pt>
                <c:pt idx="19">
                  <c:v>-721</c:v>
                </c:pt>
                <c:pt idx="20">
                  <c:v>-794</c:v>
                </c:pt>
                <c:pt idx="21">
                  <c:v>-904</c:v>
                </c:pt>
                <c:pt idx="22">
                  <c:v>-1053</c:v>
                </c:pt>
                <c:pt idx="23">
                  <c:v>-1084</c:v>
                </c:pt>
                <c:pt idx="24">
                  <c:v>-1199</c:v>
                </c:pt>
                <c:pt idx="25">
                  <c:v>-1771</c:v>
                </c:pt>
                <c:pt idx="26">
                  <c:v>-2275</c:v>
                </c:pt>
                <c:pt idx="27">
                  <c:v>-2680</c:v>
                </c:pt>
                <c:pt idx="28">
                  <c:v>-3542</c:v>
                </c:pt>
                <c:pt idx="29">
                  <c:v>-4512</c:v>
                </c:pt>
                <c:pt idx="30">
                  <c:v>-8601</c:v>
                </c:pt>
              </c:numCache>
            </c:numRef>
          </c:val>
          <c:smooth val="1"/>
          <c:extLst>
            <c:ext xmlns:c16="http://schemas.microsoft.com/office/drawing/2014/chart" uri="{C3380CC4-5D6E-409C-BE32-E72D297353CC}">
              <c16:uniqueId val="{00000003-CDB6-4FC8-BF53-AE743684EB0D}"/>
            </c:ext>
          </c:extLst>
        </c:ser>
        <c:ser>
          <c:idx val="4"/>
          <c:order val="4"/>
          <c:tx>
            <c:strRef>
              <c:f>'May 26 Published MOS estimates'!$O$4</c:f>
              <c:strCache>
                <c:ptCount val="1"/>
                <c:pt idx="0">
                  <c:v>Brisbane RBP</c:v>
                </c:pt>
              </c:strCache>
            </c:strRef>
          </c:tx>
          <c:marker>
            <c:symbol val="none"/>
          </c:marker>
          <c:val>
            <c:numRef>
              <c:f>'May 26 Published MOS estimates'!$O$5:$O$35</c:f>
              <c:numCache>
                <c:formatCode>#,##0</c:formatCode>
                <c:ptCount val="31"/>
                <c:pt idx="0">
                  <c:v>8910</c:v>
                </c:pt>
                <c:pt idx="1">
                  <c:v>3866</c:v>
                </c:pt>
                <c:pt idx="2">
                  <c:v>2912</c:v>
                </c:pt>
                <c:pt idx="3">
                  <c:v>2189</c:v>
                </c:pt>
                <c:pt idx="4">
                  <c:v>2036</c:v>
                </c:pt>
                <c:pt idx="5">
                  <c:v>1680</c:v>
                </c:pt>
                <c:pt idx="6">
                  <c:v>1549</c:v>
                </c:pt>
                <c:pt idx="7">
                  <c:v>1145</c:v>
                </c:pt>
                <c:pt idx="8">
                  <c:v>963</c:v>
                </c:pt>
                <c:pt idx="9">
                  <c:v>867</c:v>
                </c:pt>
                <c:pt idx="10">
                  <c:v>682</c:v>
                </c:pt>
                <c:pt idx="11">
                  <c:v>478</c:v>
                </c:pt>
                <c:pt idx="12">
                  <c:v>255</c:v>
                </c:pt>
                <c:pt idx="13">
                  <c:v>95</c:v>
                </c:pt>
                <c:pt idx="14">
                  <c:v>-47</c:v>
                </c:pt>
                <c:pt idx="15">
                  <c:v>-252</c:v>
                </c:pt>
                <c:pt idx="16">
                  <c:v>-382</c:v>
                </c:pt>
                <c:pt idx="17">
                  <c:v>-540</c:v>
                </c:pt>
                <c:pt idx="18">
                  <c:v>-776</c:v>
                </c:pt>
                <c:pt idx="19">
                  <c:v>-974</c:v>
                </c:pt>
                <c:pt idx="20">
                  <c:v>-1181</c:v>
                </c:pt>
                <c:pt idx="21">
                  <c:v>-1383</c:v>
                </c:pt>
                <c:pt idx="22">
                  <c:v>-1455</c:v>
                </c:pt>
                <c:pt idx="23">
                  <c:v>-1763</c:v>
                </c:pt>
                <c:pt idx="24">
                  <c:v>-1872</c:v>
                </c:pt>
                <c:pt idx="25">
                  <c:v>-2019</c:v>
                </c:pt>
                <c:pt idx="26">
                  <c:v>-2246</c:v>
                </c:pt>
                <c:pt idx="27">
                  <c:v>-2674</c:v>
                </c:pt>
                <c:pt idx="28">
                  <c:v>-2894</c:v>
                </c:pt>
                <c:pt idx="29">
                  <c:v>-3514</c:v>
                </c:pt>
                <c:pt idx="30">
                  <c:v>-13510</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2025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Mar 2026, Apr 2026 and May 2026.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Mar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2025</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Apr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2025</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May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2025</a:t>
          </a:r>
          <a:r>
            <a:rPr lang="en-AU" sz="1100">
              <a:solidFill>
                <a:srgbClr val="222324"/>
              </a:solidFill>
              <a:effectLst/>
              <a:latin typeface="Segoe UI Semilight" panose="020B0402040204020203" pitchFamily="34" charset="0"/>
              <a:ea typeface="Batang"/>
              <a:cs typeface="Arial Unicode MS"/>
            </a:rPr>
            <a:t>; for the </a:t>
          </a:r>
          <a:r>
            <a:rPr lang="en-AU" sz="1100">
              <a:solidFill>
                <a:sysClr val="windowText" lastClr="000000"/>
              </a:solidFill>
              <a:effectLst/>
              <a:latin typeface="Segoe UI Semilight" panose="020B0402040204020203" pitchFamily="34" charset="0"/>
              <a:ea typeface="Batang"/>
              <a:cs typeface="Arial Unicode MS"/>
            </a:rPr>
            <a:t>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ysClr val="windowText" lastClr="000000"/>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asMarketOperations/Shared%20Documents/General/04.%20Short%20Term%20Trading%20Market-%20STTM/STTM-BAU/Market%20Operator%20Service%20(MOS)/MOS%20Estimates/2024/2024%20Sep%20to%202024%20Nov/GP-4002-F03%20MOS%20Estimates%20Forecast%20Model%20-%20Mar%2023%20to%20May%2024.xlsm?0529EAE3" TargetMode="External"/><Relationship Id="rId1" Type="http://schemas.openxmlformats.org/officeDocument/2006/relationships/externalLinkPath" Target="file:///\\0529EAE3\GP-4002-F03%20MOS%20Estimates%20Forecast%20Model%20-%20Mar%2023%20to%20May%2024.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System%20Operations\Gas%20System%20Operations\Trusted%20Location\MOS%20Estimates\GP-4002-F03%20MOS%20Estimates%20Forecast%20Model%20(SQL)%20-%20Mar%202026%20to%20May%202026%20Draft.xlsm" TargetMode="External"/><Relationship Id="rId1" Type="http://schemas.openxmlformats.org/officeDocument/2006/relationships/externalLinkPath" Target="file:///T:\System%20Operations\Gas%20System%20Operations\Trusted%20Location\MOS%20Estimates\GP-4002-F03%20MOS%20Estimates%20Forecast%20Model%20(SQL)%20-%20Mar%202026%20to%20May%202026%20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sheetData sheetId="1">
        <row r="2">
          <cell r="Z2" t="str">
            <v>Sydney MSP</v>
          </cell>
          <cell r="AA2" t="str">
            <v>Sydney EGP</v>
          </cell>
          <cell r="AB2" t="str">
            <v>Adelaide MAP</v>
          </cell>
          <cell r="AC2" t="str">
            <v>Adelaide SEAGas</v>
          </cell>
          <cell r="AD2" t="str">
            <v>Brisbane RBP</v>
          </cell>
        </row>
        <row r="3">
          <cell r="Y3">
            <v>0.25</v>
          </cell>
          <cell r="Z3">
            <v>-9921.5</v>
          </cell>
          <cell r="AA3">
            <v>3110.03359</v>
          </cell>
          <cell r="AB3">
            <v>-1291.5</v>
          </cell>
          <cell r="AC3">
            <v>-768.5</v>
          </cell>
          <cell r="AD3">
            <v>-995</v>
          </cell>
        </row>
        <row r="4">
          <cell r="Y4">
            <v>0.05</v>
          </cell>
          <cell r="Z4">
            <v>-15990.5</v>
          </cell>
          <cell r="AA4">
            <v>1418.5445300000001</v>
          </cell>
          <cell r="AB4">
            <v>-3013.5</v>
          </cell>
          <cell r="AC4">
            <v>-2392</v>
          </cell>
          <cell r="AD4">
            <v>-3614</v>
          </cell>
        </row>
        <row r="5">
          <cell r="Y5" t="str">
            <v>Min</v>
          </cell>
          <cell r="Z5">
            <v>-26005</v>
          </cell>
          <cell r="AA5">
            <v>-6892.9661800000003</v>
          </cell>
          <cell r="AB5">
            <v>-4684</v>
          </cell>
          <cell r="AC5">
            <v>-6645</v>
          </cell>
          <cell r="AD5">
            <v>-8265</v>
          </cell>
        </row>
        <row r="6">
          <cell r="Y6" t="str">
            <v>Mean</v>
          </cell>
          <cell r="Z6">
            <v>-5735.6451612903229</v>
          </cell>
          <cell r="AA6">
            <v>6000.4052087096761</v>
          </cell>
          <cell r="AB6">
            <v>173.54838709677421</v>
          </cell>
          <cell r="AC6">
            <v>-623.93548387096769</v>
          </cell>
          <cell r="AD6">
            <v>-38.193548387096776</v>
          </cell>
        </row>
        <row r="7">
          <cell r="Y7" t="str">
            <v>Median</v>
          </cell>
          <cell r="Z7">
            <v>-5738</v>
          </cell>
          <cell r="AA7">
            <v>4709.4748300000001</v>
          </cell>
          <cell r="AB7">
            <v>-10</v>
          </cell>
          <cell r="AC7">
            <v>-91</v>
          </cell>
          <cell r="AD7">
            <v>-69</v>
          </cell>
        </row>
        <row r="8">
          <cell r="Y8" t="str">
            <v>Max</v>
          </cell>
          <cell r="Z8">
            <v>8789</v>
          </cell>
          <cell r="AA8">
            <v>20943.113799999999</v>
          </cell>
          <cell r="AB8">
            <v>6724</v>
          </cell>
          <cell r="AC8">
            <v>526</v>
          </cell>
          <cell r="AD8">
            <v>7896</v>
          </cell>
        </row>
        <row r="9">
          <cell r="Y9">
            <v>0.95</v>
          </cell>
          <cell r="Z9">
            <v>4388.5</v>
          </cell>
          <cell r="AA9">
            <v>15132.432580000001</v>
          </cell>
          <cell r="AB9">
            <v>3696.5</v>
          </cell>
          <cell r="AC9">
            <v>171.5</v>
          </cell>
          <cell r="AD9">
            <v>3724</v>
          </cell>
        </row>
        <row r="10">
          <cell r="Y10">
            <v>0.75</v>
          </cell>
          <cell r="Z10">
            <v>-1002.5</v>
          </cell>
          <cell r="AA10">
            <v>8226.8026100000006</v>
          </cell>
          <cell r="AB10">
            <v>1375.5</v>
          </cell>
          <cell r="AC10">
            <v>68.5</v>
          </cell>
          <cell r="AD10">
            <v>989.5</v>
          </cell>
        </row>
      </sheetData>
      <sheetData sheetId="2">
        <row r="4">
          <cell r="K4" t="str">
            <v>Sydney MSP</v>
          </cell>
          <cell r="L4" t="str">
            <v>Sydney EGP</v>
          </cell>
          <cell r="M4" t="str">
            <v>Adelaide MAP</v>
          </cell>
          <cell r="N4" t="str">
            <v>Adelaide SEAGas</v>
          </cell>
          <cell r="O4" t="str">
            <v>Brisbane RBP</v>
          </cell>
        </row>
        <row r="5">
          <cell r="K5">
            <v>8789</v>
          </cell>
          <cell r="L5">
            <v>20943.113799999999</v>
          </cell>
          <cell r="M5">
            <v>6724</v>
          </cell>
          <cell r="N5">
            <v>526</v>
          </cell>
          <cell r="O5">
            <v>7896</v>
          </cell>
        </row>
        <row r="6">
          <cell r="K6">
            <v>4822</v>
          </cell>
          <cell r="L6">
            <v>16001.23209</v>
          </cell>
          <cell r="M6">
            <v>4087</v>
          </cell>
          <cell r="N6">
            <v>183</v>
          </cell>
          <cell r="O6">
            <v>5308</v>
          </cell>
        </row>
        <row r="7">
          <cell r="K7">
            <v>3955</v>
          </cell>
          <cell r="L7">
            <v>14263.63307</v>
          </cell>
          <cell r="M7">
            <v>3306</v>
          </cell>
          <cell r="N7">
            <v>160</v>
          </cell>
          <cell r="O7">
            <v>2140</v>
          </cell>
        </row>
        <row r="8">
          <cell r="K8">
            <v>2196</v>
          </cell>
          <cell r="L8">
            <v>11975.696019999999</v>
          </cell>
          <cell r="M8">
            <v>2794</v>
          </cell>
          <cell r="N8">
            <v>99</v>
          </cell>
          <cell r="O8">
            <v>1770</v>
          </cell>
        </row>
        <row r="9">
          <cell r="K9">
            <v>1157</v>
          </cell>
          <cell r="L9">
            <v>11216.732760000001</v>
          </cell>
          <cell r="M9">
            <v>2387</v>
          </cell>
          <cell r="N9">
            <v>96</v>
          </cell>
          <cell r="O9">
            <v>1470</v>
          </cell>
        </row>
        <row r="10">
          <cell r="K10">
            <v>746</v>
          </cell>
          <cell r="L10">
            <v>10221.745650000001</v>
          </cell>
          <cell r="M10">
            <v>2132</v>
          </cell>
          <cell r="N10">
            <v>87</v>
          </cell>
          <cell r="O10">
            <v>1302</v>
          </cell>
        </row>
        <row r="11">
          <cell r="K11">
            <v>-21</v>
          </cell>
          <cell r="L11">
            <v>9054.7270599999993</v>
          </cell>
          <cell r="M11">
            <v>1728</v>
          </cell>
          <cell r="N11">
            <v>78</v>
          </cell>
          <cell r="O11">
            <v>1235</v>
          </cell>
        </row>
        <row r="12">
          <cell r="K12">
            <v>-755</v>
          </cell>
          <cell r="L12">
            <v>8347.6298900000002</v>
          </cell>
          <cell r="M12">
            <v>1499</v>
          </cell>
          <cell r="N12">
            <v>71</v>
          </cell>
          <cell r="O12">
            <v>1042</v>
          </cell>
        </row>
        <row r="13">
          <cell r="K13">
            <v>-1250</v>
          </cell>
          <cell r="L13">
            <v>8105.9753300000002</v>
          </cell>
          <cell r="M13">
            <v>1252</v>
          </cell>
          <cell r="N13">
            <v>66</v>
          </cell>
          <cell r="O13">
            <v>937</v>
          </cell>
        </row>
        <row r="14">
          <cell r="K14">
            <v>-2152</v>
          </cell>
          <cell r="L14">
            <v>7406.0003800000004</v>
          </cell>
          <cell r="M14">
            <v>1033</v>
          </cell>
          <cell r="N14">
            <v>47</v>
          </cell>
          <cell r="O14">
            <v>719</v>
          </cell>
        </row>
        <row r="15">
          <cell r="K15">
            <v>-2557</v>
          </cell>
          <cell r="L15">
            <v>6914.7743499999997</v>
          </cell>
          <cell r="M15">
            <v>816</v>
          </cell>
          <cell r="N15">
            <v>37</v>
          </cell>
          <cell r="O15">
            <v>453</v>
          </cell>
        </row>
        <row r="16">
          <cell r="K16">
            <v>-3382</v>
          </cell>
          <cell r="L16">
            <v>6660.4111700000003</v>
          </cell>
          <cell r="M16">
            <v>589</v>
          </cell>
          <cell r="N16">
            <v>29</v>
          </cell>
          <cell r="O16">
            <v>347</v>
          </cell>
        </row>
        <row r="17">
          <cell r="K17">
            <v>-4092</v>
          </cell>
          <cell r="L17">
            <v>6071.2728100000004</v>
          </cell>
          <cell r="M17">
            <v>493</v>
          </cell>
          <cell r="N17">
            <v>0</v>
          </cell>
          <cell r="O17">
            <v>238</v>
          </cell>
        </row>
        <row r="18">
          <cell r="K18">
            <v>-4687</v>
          </cell>
          <cell r="L18">
            <v>5393.4315999999999</v>
          </cell>
          <cell r="M18">
            <v>216</v>
          </cell>
          <cell r="N18">
            <v>-13</v>
          </cell>
          <cell r="O18">
            <v>151</v>
          </cell>
        </row>
        <row r="19">
          <cell r="K19">
            <v>-5166</v>
          </cell>
          <cell r="L19">
            <v>5020.6626200000001</v>
          </cell>
          <cell r="M19">
            <v>122</v>
          </cell>
          <cell r="N19">
            <v>-43</v>
          </cell>
          <cell r="O19">
            <v>78</v>
          </cell>
        </row>
        <row r="20">
          <cell r="K20">
            <v>-5738</v>
          </cell>
          <cell r="L20">
            <v>4709.4748300000001</v>
          </cell>
          <cell r="M20">
            <v>-10</v>
          </cell>
          <cell r="N20">
            <v>-91</v>
          </cell>
          <cell r="O20">
            <v>-69</v>
          </cell>
        </row>
        <row r="21">
          <cell r="K21">
            <v>-6198</v>
          </cell>
          <cell r="L21">
            <v>4348.3765800000001</v>
          </cell>
          <cell r="M21">
            <v>-166</v>
          </cell>
          <cell r="N21">
            <v>-129</v>
          </cell>
          <cell r="O21">
            <v>-123</v>
          </cell>
        </row>
        <row r="22">
          <cell r="K22">
            <v>-6653</v>
          </cell>
          <cell r="L22">
            <v>3985.0645399999999</v>
          </cell>
          <cell r="M22">
            <v>-265</v>
          </cell>
          <cell r="N22">
            <v>-216</v>
          </cell>
          <cell r="O22">
            <v>-224</v>
          </cell>
        </row>
        <row r="23">
          <cell r="K23">
            <v>-7200</v>
          </cell>
          <cell r="L23">
            <v>3865.1812799999998</v>
          </cell>
          <cell r="M23">
            <v>-365</v>
          </cell>
          <cell r="N23">
            <v>-255</v>
          </cell>
          <cell r="O23">
            <v>-358</v>
          </cell>
        </row>
        <row r="24">
          <cell r="K24">
            <v>-7878</v>
          </cell>
          <cell r="L24">
            <v>3663.6057999999998</v>
          </cell>
          <cell r="M24">
            <v>-457</v>
          </cell>
          <cell r="N24">
            <v>-331</v>
          </cell>
          <cell r="O24">
            <v>-389</v>
          </cell>
        </row>
        <row r="25">
          <cell r="K25">
            <v>-8870</v>
          </cell>
          <cell r="L25">
            <v>3556.3392899999999</v>
          </cell>
          <cell r="M25">
            <v>-684</v>
          </cell>
          <cell r="N25">
            <v>-438</v>
          </cell>
          <cell r="O25">
            <v>-637</v>
          </cell>
        </row>
        <row r="26">
          <cell r="K26">
            <v>-9167</v>
          </cell>
          <cell r="L26">
            <v>3392.5886399999999</v>
          </cell>
          <cell r="M26">
            <v>-912</v>
          </cell>
          <cell r="N26">
            <v>-504</v>
          </cell>
          <cell r="O26">
            <v>-737</v>
          </cell>
        </row>
        <row r="27">
          <cell r="K27">
            <v>-9665</v>
          </cell>
          <cell r="L27">
            <v>3272.0143400000002</v>
          </cell>
          <cell r="M27">
            <v>-1153</v>
          </cell>
          <cell r="N27">
            <v>-620</v>
          </cell>
          <cell r="O27">
            <v>-881</v>
          </cell>
        </row>
        <row r="28">
          <cell r="K28">
            <v>-10178</v>
          </cell>
          <cell r="L28">
            <v>2948.0528399999998</v>
          </cell>
          <cell r="M28">
            <v>-1430</v>
          </cell>
          <cell r="N28">
            <v>-917</v>
          </cell>
          <cell r="O28">
            <v>-1109</v>
          </cell>
        </row>
        <row r="29">
          <cell r="K29">
            <v>-10618</v>
          </cell>
          <cell r="L29">
            <v>2584.5990999999999</v>
          </cell>
          <cell r="M29">
            <v>-1572</v>
          </cell>
          <cell r="N29">
            <v>-1076</v>
          </cell>
          <cell r="O29">
            <v>-1239</v>
          </cell>
        </row>
        <row r="30">
          <cell r="K30">
            <v>-11011</v>
          </cell>
          <cell r="L30">
            <v>2378.0261999999998</v>
          </cell>
          <cell r="M30">
            <v>-1808</v>
          </cell>
          <cell r="N30">
            <v>-1226</v>
          </cell>
          <cell r="O30">
            <v>-1440</v>
          </cell>
        </row>
        <row r="31">
          <cell r="K31">
            <v>-11664</v>
          </cell>
          <cell r="L31">
            <v>1982.1816799999999</v>
          </cell>
          <cell r="M31">
            <v>-2024</v>
          </cell>
          <cell r="N31">
            <v>-1584</v>
          </cell>
          <cell r="O31">
            <v>-1485</v>
          </cell>
        </row>
        <row r="32">
          <cell r="K32">
            <v>-12582</v>
          </cell>
          <cell r="L32">
            <v>1785.8948700000001</v>
          </cell>
          <cell r="M32">
            <v>-2241</v>
          </cell>
          <cell r="N32">
            <v>-1949</v>
          </cell>
          <cell r="O32">
            <v>-2086</v>
          </cell>
        </row>
        <row r="33">
          <cell r="K33">
            <v>-15351</v>
          </cell>
          <cell r="L33">
            <v>1559.7188699999999</v>
          </cell>
          <cell r="M33">
            <v>-2753</v>
          </cell>
          <cell r="N33">
            <v>-2113</v>
          </cell>
          <cell r="O33">
            <v>-2792</v>
          </cell>
        </row>
        <row r="34">
          <cell r="K34">
            <v>-16630</v>
          </cell>
          <cell r="L34">
            <v>1277.3701900000001</v>
          </cell>
          <cell r="M34">
            <v>-3274</v>
          </cell>
          <cell r="N34">
            <v>-2671</v>
          </cell>
          <cell r="O34">
            <v>-4436</v>
          </cell>
        </row>
        <row r="35">
          <cell r="K35">
            <v>-26005</v>
          </cell>
          <cell r="L35">
            <v>-6892.9661800000003</v>
          </cell>
          <cell r="M35">
            <v>-4684</v>
          </cell>
          <cell r="N35">
            <v>-6645</v>
          </cell>
          <cell r="O35">
            <v>-8265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8" zoomScale="90" zoomScaleNormal="90" workbookViewId="0">
      <selection activeCell="A65" sqref="A65: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tabSelected="1" zoomScale="85" zoomScaleNormal="85" workbookViewId="0">
      <selection activeCell="C3" sqref="C3:H3"/>
    </sheetView>
  </sheetViews>
  <sheetFormatPr defaultColWidth="9.1796875" defaultRowHeight="11.5" x14ac:dyDescent="0.25"/>
  <cols>
    <col min="1" max="1" width="2.453125" style="1" customWidth="1"/>
    <col min="2" max="2" width="2.54296875" style="1" customWidth="1"/>
    <col min="3" max="3" width="14.54296875" style="1" customWidth="1"/>
    <col min="4" max="4" width="11" style="1" bestFit="1" customWidth="1"/>
    <col min="5" max="5" width="10.81640625" style="1" bestFit="1" customWidth="1"/>
    <col min="6" max="6" width="12.1796875" style="1" bestFit="1" customWidth="1"/>
    <col min="7" max="7" width="15.1796875" style="1" bestFit="1" customWidth="1"/>
    <col min="8" max="8" width="12.1796875" style="1" bestFit="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24</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23"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8789</v>
      </c>
      <c r="E5" s="36">
        <f>MAX(0,L5:L35)</f>
        <v>20943.113799999999</v>
      </c>
      <c r="F5" s="36">
        <f>MAX(0,M5:M35)</f>
        <v>6724</v>
      </c>
      <c r="G5" s="36">
        <f>MAX(0,N5:N35)</f>
        <v>526</v>
      </c>
      <c r="H5" s="36">
        <f>MAX(0,O5:O35)</f>
        <v>7896</v>
      </c>
      <c r="I5" s="1">
        <v>1</v>
      </c>
      <c r="J5" s="38">
        <v>1</v>
      </c>
      <c r="K5" s="15">
        <v>8789</v>
      </c>
      <c r="L5" s="15">
        <v>20943.113799999999</v>
      </c>
      <c r="M5" s="15">
        <v>6724</v>
      </c>
      <c r="N5" s="15">
        <v>526</v>
      </c>
      <c r="O5" s="30">
        <v>7896</v>
      </c>
      <c r="AC5"/>
      <c r="AD5" s="2"/>
      <c r="AE5" s="4"/>
    </row>
    <row r="6" spans="2:31" ht="12.5" x14ac:dyDescent="0.25">
      <c r="C6" s="37" t="s">
        <v>10</v>
      </c>
      <c r="D6" s="36">
        <f>MAX(0,-MIN(K5:K35))</f>
        <v>26005</v>
      </c>
      <c r="E6" s="36">
        <f>MAX(0,-MIN(L5:L35))</f>
        <v>6892.9661800000003</v>
      </c>
      <c r="F6" s="36">
        <f>MAX(0,-MIN(M5:M35))</f>
        <v>4684</v>
      </c>
      <c r="G6" s="36">
        <f>MAX(0,-MIN(N5:N35))</f>
        <v>6645</v>
      </c>
      <c r="H6" s="36">
        <f>MAX(0,-MIN(O5:O35))</f>
        <v>8265</v>
      </c>
      <c r="I6" s="1">
        <v>2</v>
      </c>
      <c r="J6" s="39">
        <v>1</v>
      </c>
      <c r="K6" s="15">
        <v>4822</v>
      </c>
      <c r="L6" s="15">
        <v>16001.23209</v>
      </c>
      <c r="M6" s="15">
        <v>4087</v>
      </c>
      <c r="N6" s="15">
        <v>183</v>
      </c>
      <c r="O6" s="32">
        <v>5308</v>
      </c>
      <c r="AC6"/>
      <c r="AD6" s="2"/>
    </row>
    <row r="7" spans="2:31" ht="12.5" x14ac:dyDescent="0.25">
      <c r="I7" s="1">
        <v>3</v>
      </c>
      <c r="J7" s="39">
        <v>1</v>
      </c>
      <c r="K7" s="15">
        <v>3955</v>
      </c>
      <c r="L7" s="15">
        <v>14263.63307</v>
      </c>
      <c r="M7" s="15">
        <v>3306</v>
      </c>
      <c r="N7" s="15">
        <v>160</v>
      </c>
      <c r="O7" s="32">
        <v>2140</v>
      </c>
      <c r="W7" s="2"/>
      <c r="AC7"/>
      <c r="AD7" s="2"/>
    </row>
    <row r="8" spans="2:31" ht="12.5" x14ac:dyDescent="0.25">
      <c r="I8" s="1">
        <v>4</v>
      </c>
      <c r="J8" s="39">
        <v>1</v>
      </c>
      <c r="K8" s="15">
        <v>2196</v>
      </c>
      <c r="L8" s="15">
        <v>11975.696019999999</v>
      </c>
      <c r="M8" s="15">
        <v>2794</v>
      </c>
      <c r="N8" s="15">
        <v>99</v>
      </c>
      <c r="O8" s="32">
        <v>1770</v>
      </c>
      <c r="W8" s="2"/>
      <c r="AC8"/>
      <c r="AD8" s="2"/>
    </row>
    <row r="9" spans="2:31" ht="12.5" x14ac:dyDescent="0.25">
      <c r="I9" s="1">
        <v>5</v>
      </c>
      <c r="J9" s="39">
        <v>1</v>
      </c>
      <c r="K9" s="15">
        <v>1157</v>
      </c>
      <c r="L9" s="15">
        <v>11216.732760000001</v>
      </c>
      <c r="M9" s="15">
        <v>2387</v>
      </c>
      <c r="N9" s="15">
        <v>96</v>
      </c>
      <c r="O9" s="32">
        <v>1470</v>
      </c>
      <c r="W9" s="2"/>
      <c r="AC9"/>
      <c r="AD9" s="2"/>
    </row>
    <row r="10" spans="2:31" ht="12.5" x14ac:dyDescent="0.25">
      <c r="I10" s="1">
        <v>6</v>
      </c>
      <c r="J10" s="39">
        <v>1</v>
      </c>
      <c r="K10" s="15">
        <v>746</v>
      </c>
      <c r="L10" s="15">
        <v>10221.745650000001</v>
      </c>
      <c r="M10" s="15">
        <v>2132</v>
      </c>
      <c r="N10" s="15">
        <v>87</v>
      </c>
      <c r="O10" s="32">
        <v>1302</v>
      </c>
      <c r="W10" s="2"/>
      <c r="AC10"/>
      <c r="AD10" s="2"/>
    </row>
    <row r="11" spans="2:31" ht="12.75" customHeight="1" x14ac:dyDescent="0.25">
      <c r="C11" s="60" t="s">
        <v>11</v>
      </c>
      <c r="D11" s="60"/>
      <c r="E11" s="60"/>
      <c r="F11" s="60"/>
      <c r="G11" s="60"/>
      <c r="H11" s="60"/>
      <c r="I11" s="1">
        <v>7</v>
      </c>
      <c r="J11" s="39">
        <v>1</v>
      </c>
      <c r="K11" s="15">
        <v>-21</v>
      </c>
      <c r="L11" s="15">
        <v>9054.7270599999993</v>
      </c>
      <c r="M11" s="15">
        <v>1728</v>
      </c>
      <c r="N11" s="15">
        <v>78</v>
      </c>
      <c r="O11" s="32">
        <v>1235</v>
      </c>
      <c r="W11" s="2"/>
      <c r="AC11"/>
      <c r="AD11" s="2"/>
    </row>
    <row r="12" spans="2:31" ht="12.5" x14ac:dyDescent="0.25">
      <c r="C12" s="60"/>
      <c r="D12" s="60"/>
      <c r="E12" s="60"/>
      <c r="F12" s="60"/>
      <c r="G12" s="60"/>
      <c r="H12" s="60"/>
      <c r="I12" s="1">
        <v>8</v>
      </c>
      <c r="J12" s="39">
        <v>1</v>
      </c>
      <c r="K12" s="15">
        <v>-755</v>
      </c>
      <c r="L12" s="15">
        <v>8347.6298900000002</v>
      </c>
      <c r="M12" s="15">
        <v>1499</v>
      </c>
      <c r="N12" s="15">
        <v>71</v>
      </c>
      <c r="O12" s="32">
        <v>1042</v>
      </c>
      <c r="W12" s="2"/>
      <c r="AC12"/>
      <c r="AD12" s="2"/>
    </row>
    <row r="13" spans="2:31" ht="12.5" x14ac:dyDescent="0.25">
      <c r="C13" s="3"/>
      <c r="D13" s="61" t="s">
        <v>12</v>
      </c>
      <c r="E13" s="62"/>
      <c r="F13" s="62"/>
      <c r="G13" s="62"/>
      <c r="H13" s="62"/>
      <c r="I13" s="1">
        <v>9</v>
      </c>
      <c r="J13" s="39">
        <v>1</v>
      </c>
      <c r="K13" s="15">
        <v>-1250</v>
      </c>
      <c r="L13" s="15">
        <v>8105.9753300000002</v>
      </c>
      <c r="M13" s="15">
        <v>1252</v>
      </c>
      <c r="N13" s="15">
        <v>66</v>
      </c>
      <c r="O13" s="32">
        <v>937</v>
      </c>
      <c r="W13" s="2"/>
      <c r="AC13"/>
      <c r="AD13" s="2"/>
    </row>
    <row r="14" spans="2:31" ht="12.75" customHeight="1" x14ac:dyDescent="0.25">
      <c r="C14" s="16"/>
      <c r="D14" s="46" t="s">
        <v>3</v>
      </c>
      <c r="E14" s="47" t="s">
        <v>4</v>
      </c>
      <c r="F14" s="47" t="s">
        <v>5</v>
      </c>
      <c r="G14" s="47" t="s">
        <v>6</v>
      </c>
      <c r="H14" s="48" t="s">
        <v>7</v>
      </c>
      <c r="I14" s="1">
        <v>10</v>
      </c>
      <c r="J14" s="39">
        <v>1</v>
      </c>
      <c r="K14" s="15">
        <v>-2152</v>
      </c>
      <c r="L14" s="15">
        <v>7406.0003800000004</v>
      </c>
      <c r="M14" s="15">
        <v>1033</v>
      </c>
      <c r="N14" s="15">
        <v>47</v>
      </c>
      <c r="O14" s="32">
        <v>719</v>
      </c>
      <c r="W14" s="2"/>
      <c r="AC14"/>
      <c r="AD14" s="2"/>
    </row>
    <row r="15" spans="2:31" ht="12.75" customHeight="1" x14ac:dyDescent="0.25">
      <c r="C15" s="53" t="s">
        <v>13</v>
      </c>
      <c r="D15" s="28">
        <f>MAX(0,K5:K35)</f>
        <v>8789</v>
      </c>
      <c r="E15" s="29">
        <f>MAX(0,L5:L35)</f>
        <v>20943.113799999999</v>
      </c>
      <c r="F15" s="29">
        <f>MAX(0,M5:M35)</f>
        <v>6724</v>
      </c>
      <c r="G15" s="29">
        <f>MAX(0,N5:N35)</f>
        <v>526</v>
      </c>
      <c r="H15" s="30">
        <f>MAX(0,O5:O35)</f>
        <v>7896</v>
      </c>
      <c r="I15" s="1">
        <v>11</v>
      </c>
      <c r="J15" s="39">
        <v>1</v>
      </c>
      <c r="K15" s="15">
        <v>-2557</v>
      </c>
      <c r="L15" s="15">
        <v>6914.7743499999997</v>
      </c>
      <c r="M15" s="15">
        <v>816</v>
      </c>
      <c r="N15" s="15">
        <v>37</v>
      </c>
      <c r="O15" s="32">
        <v>453</v>
      </c>
      <c r="W15" s="6"/>
      <c r="AC15"/>
      <c r="AD15" s="2"/>
    </row>
    <row r="16" spans="2:31" ht="12.5" x14ac:dyDescent="0.25">
      <c r="C16" s="54">
        <v>0.95</v>
      </c>
      <c r="D16" s="31">
        <f>PERCENTILE(K5:K35, 0.95)</f>
        <v>4388.5</v>
      </c>
      <c r="E16" s="15">
        <f>PERCENTILE(L5:L35, 0.95)</f>
        <v>15132.432580000001</v>
      </c>
      <c r="F16" s="15">
        <f>PERCENTILE(M5:M35, 0.95)</f>
        <v>3696.5</v>
      </c>
      <c r="G16" s="15">
        <f>PERCENTILE(N5:N35, 0.95)</f>
        <v>171.5</v>
      </c>
      <c r="H16" s="32">
        <f>PERCENTILE(O5:O35, 0.95)</f>
        <v>3724</v>
      </c>
      <c r="I16" s="1">
        <v>12</v>
      </c>
      <c r="J16" s="39">
        <v>1</v>
      </c>
      <c r="K16" s="15">
        <v>-3382</v>
      </c>
      <c r="L16" s="15">
        <v>6660.4111700000003</v>
      </c>
      <c r="M16" s="15">
        <v>589</v>
      </c>
      <c r="N16" s="15">
        <v>29</v>
      </c>
      <c r="O16" s="32">
        <v>347</v>
      </c>
      <c r="W16" s="6"/>
      <c r="AC16"/>
      <c r="AD16" s="2"/>
    </row>
    <row r="17" spans="3:30" ht="12.5" x14ac:dyDescent="0.25">
      <c r="C17" s="55">
        <v>0.75</v>
      </c>
      <c r="D17" s="31">
        <f>PERCENTILE(K5:K35, 0.75)</f>
        <v>-1002.5</v>
      </c>
      <c r="E17" s="15">
        <f>PERCENTILE(L5:L35, 0.75)</f>
        <v>8226.8026100000006</v>
      </c>
      <c r="F17" s="15">
        <f>PERCENTILE(M5:M35, 0.75)</f>
        <v>1375.5</v>
      </c>
      <c r="G17" s="15">
        <f>PERCENTILE(N5:N35, 0.75)</f>
        <v>68.5</v>
      </c>
      <c r="H17" s="32">
        <f>PERCENTILE(O5:O35, 0.75)</f>
        <v>989.5</v>
      </c>
      <c r="I17" s="1">
        <v>13</v>
      </c>
      <c r="J17" s="39">
        <v>1</v>
      </c>
      <c r="K17" s="15">
        <v>-4092</v>
      </c>
      <c r="L17" s="15">
        <v>6071.2728100000004</v>
      </c>
      <c r="M17" s="15">
        <v>493</v>
      </c>
      <c r="N17" s="15">
        <v>0</v>
      </c>
      <c r="O17" s="32">
        <v>238</v>
      </c>
      <c r="W17" s="2"/>
      <c r="AC17"/>
      <c r="AD17" s="2"/>
    </row>
    <row r="18" spans="3:30" ht="12.5" x14ac:dyDescent="0.25">
      <c r="C18" s="55">
        <v>0.5</v>
      </c>
      <c r="D18" s="31">
        <f>PERCENTILE(K5:K35, 0.5)</f>
        <v>-5738</v>
      </c>
      <c r="E18" s="15">
        <f t="shared" ref="E18:H18" si="0">PERCENTILE(L5:L35, 0.5)</f>
        <v>4709.4748300000001</v>
      </c>
      <c r="F18" s="15">
        <f t="shared" si="0"/>
        <v>-10</v>
      </c>
      <c r="G18" s="15">
        <f t="shared" si="0"/>
        <v>-91</v>
      </c>
      <c r="H18" s="32">
        <f t="shared" si="0"/>
        <v>-69</v>
      </c>
      <c r="I18" s="1">
        <v>14</v>
      </c>
      <c r="J18" s="39">
        <v>1</v>
      </c>
      <c r="K18" s="15">
        <v>-4687</v>
      </c>
      <c r="L18" s="15">
        <v>5393.4315999999999</v>
      </c>
      <c r="M18" s="15">
        <v>216</v>
      </c>
      <c r="N18" s="15">
        <v>-13</v>
      </c>
      <c r="O18" s="32">
        <v>151</v>
      </c>
      <c r="W18" s="2"/>
      <c r="AC18"/>
      <c r="AD18" s="2"/>
    </row>
    <row r="19" spans="3:30" ht="12.5" x14ac:dyDescent="0.25">
      <c r="C19" s="55">
        <v>0.25</v>
      </c>
      <c r="D19" s="31">
        <f>PERCENTILE(K5:K35, 0.25)</f>
        <v>-9921.5</v>
      </c>
      <c r="E19" s="15">
        <f t="shared" ref="E19:H19" si="1">PERCENTILE(L5:L35, 0.25)</f>
        <v>3110.03359</v>
      </c>
      <c r="F19" s="15">
        <f t="shared" si="1"/>
        <v>-1291.5</v>
      </c>
      <c r="G19" s="15">
        <f t="shared" si="1"/>
        <v>-768.5</v>
      </c>
      <c r="H19" s="32">
        <f t="shared" si="1"/>
        <v>-995</v>
      </c>
      <c r="I19" s="1">
        <v>15</v>
      </c>
      <c r="J19" s="39">
        <v>1</v>
      </c>
      <c r="K19" s="15">
        <v>-5166</v>
      </c>
      <c r="L19" s="15">
        <v>5020.6626200000001</v>
      </c>
      <c r="M19" s="15">
        <v>122</v>
      </c>
      <c r="N19" s="15">
        <v>-43</v>
      </c>
      <c r="O19" s="32">
        <v>78</v>
      </c>
      <c r="P19" s="3"/>
      <c r="W19" s="2"/>
      <c r="AC19"/>
      <c r="AD19" s="2"/>
    </row>
    <row r="20" spans="3:30" ht="12.5" x14ac:dyDescent="0.25">
      <c r="C20" s="54">
        <v>0.05</v>
      </c>
      <c r="D20" s="31">
        <f>PERCENTILE(K5:K35, 0.05)</f>
        <v>-15990.5</v>
      </c>
      <c r="E20" s="15">
        <f t="shared" ref="E20:H20" si="2">PERCENTILE(L5:L35, 0.05)</f>
        <v>1418.5445300000001</v>
      </c>
      <c r="F20" s="15">
        <f t="shared" si="2"/>
        <v>-3013.5</v>
      </c>
      <c r="G20" s="15">
        <f t="shared" si="2"/>
        <v>-2392</v>
      </c>
      <c r="H20" s="32">
        <f t="shared" si="2"/>
        <v>-3614</v>
      </c>
      <c r="I20" s="1">
        <v>16</v>
      </c>
      <c r="J20" s="39">
        <v>1</v>
      </c>
      <c r="K20" s="15">
        <v>-5738</v>
      </c>
      <c r="L20" s="15">
        <v>4709.4748300000001</v>
      </c>
      <c r="M20" s="15">
        <v>-10</v>
      </c>
      <c r="N20" s="15">
        <v>-91</v>
      </c>
      <c r="O20" s="32">
        <v>-69</v>
      </c>
      <c r="P20" s="3"/>
      <c r="W20" s="2"/>
      <c r="AC20"/>
      <c r="AD20" s="2"/>
    </row>
    <row r="21" spans="3:30" ht="12.5" x14ac:dyDescent="0.25">
      <c r="C21" s="59" t="s">
        <v>14</v>
      </c>
      <c r="D21" s="31">
        <f>MIN(0,K5:K35)</f>
        <v>-26005</v>
      </c>
      <c r="E21" s="15">
        <f>MIN(0,L5:L35)</f>
        <v>-6892.9661800000003</v>
      </c>
      <c r="F21" s="15">
        <f>MIN(0,M5:M35)</f>
        <v>-4684</v>
      </c>
      <c r="G21" s="15">
        <f>MIN(0,N5:N35)</f>
        <v>-6645</v>
      </c>
      <c r="H21" s="32">
        <f>MIN(0,O5:O35)</f>
        <v>-8265</v>
      </c>
      <c r="I21" s="1">
        <v>17</v>
      </c>
      <c r="J21" s="39">
        <v>1</v>
      </c>
      <c r="K21" s="15">
        <v>-6198</v>
      </c>
      <c r="L21" s="15">
        <v>4348.3765800000001</v>
      </c>
      <c r="M21" s="15">
        <v>-166</v>
      </c>
      <c r="N21" s="15">
        <v>-129</v>
      </c>
      <c r="O21" s="32">
        <v>-123</v>
      </c>
      <c r="P21" s="3"/>
      <c r="W21" s="2"/>
      <c r="AC21"/>
      <c r="AD21" s="2"/>
    </row>
    <row r="22" spans="3:30" ht="12.5" x14ac:dyDescent="0.25">
      <c r="C22" s="57" t="s">
        <v>15</v>
      </c>
      <c r="D22" s="28">
        <f>AVERAGE(K5:K35)</f>
        <v>-5735.6451612903229</v>
      </c>
      <c r="E22" s="29">
        <f>AVERAGE(L5:L35)</f>
        <v>6000.4052087096761</v>
      </c>
      <c r="F22" s="29">
        <f>AVERAGE(M5:M35)</f>
        <v>173.54838709677421</v>
      </c>
      <c r="G22" s="29">
        <f>AVERAGE(N5:N35)</f>
        <v>-623.93548387096769</v>
      </c>
      <c r="H22" s="30">
        <f>AVERAGE(O5:O35)</f>
        <v>-38.193548387096776</v>
      </c>
      <c r="I22" s="1">
        <v>18</v>
      </c>
      <c r="J22" s="39">
        <v>1</v>
      </c>
      <c r="K22" s="15">
        <v>-6653</v>
      </c>
      <c r="L22" s="15">
        <v>3985.0645399999999</v>
      </c>
      <c r="M22" s="15">
        <v>-265</v>
      </c>
      <c r="N22" s="15">
        <v>-216</v>
      </c>
      <c r="O22" s="32">
        <v>-224</v>
      </c>
      <c r="P22" s="3"/>
      <c r="W22" s="2"/>
    </row>
    <row r="23" spans="3:30" ht="12.5" x14ac:dyDescent="0.25">
      <c r="C23" s="21" t="s">
        <v>16</v>
      </c>
      <c r="D23" s="31">
        <f>STDEV(K5:K35)</f>
        <v>7069.184972109053</v>
      </c>
      <c r="E23" s="15">
        <f>STDEV(L5:L35)</f>
        <v>5199.8204818328159</v>
      </c>
      <c r="F23" s="15">
        <f>STDEV(M5:M35)</f>
        <v>2304.7543157382261</v>
      </c>
      <c r="G23" s="15">
        <f>STDEV(N5:N35)</f>
        <v>1353.4765836044567</v>
      </c>
      <c r="H23" s="32">
        <f>STDEV(O5:O35)</f>
        <v>2681.5144156409683</v>
      </c>
      <c r="I23" s="1">
        <v>19</v>
      </c>
      <c r="J23" s="39">
        <v>1</v>
      </c>
      <c r="K23" s="15">
        <v>-7200</v>
      </c>
      <c r="L23" s="15">
        <v>3865.1812799999998</v>
      </c>
      <c r="M23" s="15">
        <v>-365</v>
      </c>
      <c r="N23" s="15">
        <v>-255</v>
      </c>
      <c r="O23" s="32">
        <v>-358</v>
      </c>
      <c r="P23" s="3"/>
      <c r="Q23" s="41"/>
      <c r="R23" s="3"/>
      <c r="S23" s="3"/>
      <c r="T23" s="3"/>
      <c r="U23" s="3"/>
      <c r="W23" s="2"/>
      <c r="X23" s="12"/>
      <c r="Y23" s="12"/>
      <c r="Z23" s="12"/>
      <c r="AA23" s="13"/>
    </row>
    <row r="24" spans="3:30" ht="12.75" customHeight="1" x14ac:dyDescent="0.25">
      <c r="C24" s="22" t="s">
        <v>17</v>
      </c>
      <c r="D24" s="49">
        <f>COUNTIF(K$5:K$35,"&gt;=0")/COUNTA(K$5:K$35)</f>
        <v>0.19354838709677419</v>
      </c>
      <c r="E24" s="42">
        <f t="shared" ref="E24:G24" si="3">COUNTIF(L$5:L$35,"&gt;=0")/COUNTA(L$5:L$35)</f>
        <v>0.967741935483871</v>
      </c>
      <c r="F24" s="42">
        <f t="shared" si="3"/>
        <v>0.4838709677419355</v>
      </c>
      <c r="G24" s="42">
        <f t="shared" si="3"/>
        <v>0.41935483870967744</v>
      </c>
      <c r="H24" s="43">
        <f>COUNTIF(O$5:O$35,"&gt;=0")/COUNTA(O$5:O$35)</f>
        <v>0.4838709677419355</v>
      </c>
      <c r="I24" s="1">
        <v>20</v>
      </c>
      <c r="J24" s="39">
        <v>1</v>
      </c>
      <c r="K24" s="15">
        <v>-7878</v>
      </c>
      <c r="L24" s="15">
        <v>3663.6057999999998</v>
      </c>
      <c r="M24" s="15">
        <v>-457</v>
      </c>
      <c r="N24" s="15">
        <v>-331</v>
      </c>
      <c r="O24" s="32">
        <v>-389</v>
      </c>
      <c r="P24" s="3"/>
      <c r="Q24" s="60" t="s">
        <v>18</v>
      </c>
      <c r="R24" s="60"/>
      <c r="S24" s="60"/>
      <c r="T24" s="60"/>
      <c r="U24" s="60"/>
      <c r="V24" s="60"/>
      <c r="W24" s="60"/>
      <c r="X24" s="12"/>
      <c r="Y24" s="12"/>
      <c r="Z24" s="12"/>
      <c r="AA24" s="13"/>
    </row>
    <row r="25" spans="3:30" ht="12.75" customHeight="1" x14ac:dyDescent="0.25">
      <c r="C25" s="23" t="s">
        <v>19</v>
      </c>
      <c r="D25" s="50">
        <f>1-D24</f>
        <v>0.80645161290322576</v>
      </c>
      <c r="E25" s="44">
        <f>1-E24</f>
        <v>3.2258064516129004E-2</v>
      </c>
      <c r="F25" s="44">
        <f>1-F24</f>
        <v>0.5161290322580645</v>
      </c>
      <c r="G25" s="44">
        <f>1-G24</f>
        <v>0.58064516129032251</v>
      </c>
      <c r="H25" s="45">
        <f>1-H24</f>
        <v>0.5161290322580645</v>
      </c>
      <c r="I25" s="1">
        <v>21</v>
      </c>
      <c r="J25" s="39">
        <v>1</v>
      </c>
      <c r="K25" s="15">
        <v>-8870</v>
      </c>
      <c r="L25" s="15">
        <v>3556.3392899999999</v>
      </c>
      <c r="M25" s="15">
        <v>-684</v>
      </c>
      <c r="N25" s="15">
        <v>-438</v>
      </c>
      <c r="O25" s="32">
        <v>-637</v>
      </c>
      <c r="P25" s="3"/>
      <c r="Q25" s="60"/>
      <c r="R25" s="60"/>
      <c r="S25" s="60"/>
      <c r="T25" s="60"/>
      <c r="U25" s="60"/>
      <c r="V25" s="60"/>
      <c r="W25" s="60"/>
      <c r="X25" s="12"/>
      <c r="Y25" s="12"/>
      <c r="Z25" s="12"/>
      <c r="AA25" s="13"/>
    </row>
    <row r="26" spans="3:30" ht="12.5" x14ac:dyDescent="0.25">
      <c r="C26" s="51" t="s">
        <v>20</v>
      </c>
      <c r="D26" s="52">
        <f>MEDIAN(K5:K35)</f>
        <v>-5738</v>
      </c>
      <c r="E26" s="52">
        <f>MEDIAN(L5:L35)</f>
        <v>4709.4748300000001</v>
      </c>
      <c r="F26" s="52">
        <f>MEDIAN(M5:M35)</f>
        <v>-10</v>
      </c>
      <c r="G26" s="52">
        <f>MEDIAN(N5:N35)</f>
        <v>-91</v>
      </c>
      <c r="H26" s="52">
        <f>MEDIAN(O5:O35)</f>
        <v>-69</v>
      </c>
      <c r="I26" s="1">
        <v>22</v>
      </c>
      <c r="J26" s="39">
        <v>1</v>
      </c>
      <c r="K26" s="15">
        <v>-9167</v>
      </c>
      <c r="L26" s="15">
        <v>3392.5886399999999</v>
      </c>
      <c r="M26" s="15">
        <v>-912</v>
      </c>
      <c r="N26" s="15">
        <v>-504</v>
      </c>
      <c r="O26" s="32">
        <v>-737</v>
      </c>
      <c r="P26" s="3"/>
      <c r="Q26" s="3"/>
      <c r="R26" s="3"/>
      <c r="S26" s="3"/>
      <c r="T26" s="3"/>
      <c r="U26" s="3"/>
      <c r="V26" s="2"/>
      <c r="W26" s="2"/>
      <c r="X26" s="12"/>
      <c r="Y26" s="12"/>
      <c r="Z26" s="12"/>
      <c r="AA26" s="13"/>
    </row>
    <row r="27" spans="3:30" x14ac:dyDescent="0.25">
      <c r="I27" s="1">
        <v>23</v>
      </c>
      <c r="J27" s="39">
        <v>1</v>
      </c>
      <c r="K27" s="15">
        <v>-9665</v>
      </c>
      <c r="L27" s="15">
        <v>3272.0143400000002</v>
      </c>
      <c r="M27" s="15">
        <v>-1153</v>
      </c>
      <c r="N27" s="15">
        <v>-620</v>
      </c>
      <c r="O27" s="32">
        <v>-881</v>
      </c>
      <c r="P27" s="3"/>
      <c r="Q27" s="3"/>
      <c r="R27" s="3"/>
      <c r="S27" s="3"/>
      <c r="T27" s="3"/>
      <c r="U27" s="3"/>
      <c r="V27" s="2"/>
      <c r="W27" s="2"/>
      <c r="X27" s="12"/>
      <c r="Y27" s="12"/>
      <c r="Z27" s="12"/>
      <c r="AA27" s="13"/>
    </row>
    <row r="28" spans="3:30" x14ac:dyDescent="0.25">
      <c r="I28" s="1">
        <v>24</v>
      </c>
      <c r="J28" s="39">
        <v>1</v>
      </c>
      <c r="K28" s="15">
        <v>-10178</v>
      </c>
      <c r="L28" s="15">
        <v>2948.0528399999998</v>
      </c>
      <c r="M28" s="15">
        <v>-1430</v>
      </c>
      <c r="N28" s="15">
        <v>-917</v>
      </c>
      <c r="O28" s="32">
        <v>-1109</v>
      </c>
      <c r="P28" s="3"/>
      <c r="X28" s="12"/>
      <c r="Y28" s="12"/>
      <c r="Z28" s="12"/>
      <c r="AA28" s="13"/>
    </row>
    <row r="29" spans="3:30" x14ac:dyDescent="0.25">
      <c r="I29" s="1">
        <v>25</v>
      </c>
      <c r="J29" s="39">
        <v>1</v>
      </c>
      <c r="K29" s="15">
        <v>-10618</v>
      </c>
      <c r="L29" s="15">
        <v>2584.5990999999999</v>
      </c>
      <c r="M29" s="15">
        <v>-1572</v>
      </c>
      <c r="N29" s="15">
        <v>-1076</v>
      </c>
      <c r="O29" s="32">
        <v>-1239</v>
      </c>
      <c r="P29" s="3"/>
      <c r="Q29" s="3"/>
      <c r="R29" s="3"/>
      <c r="S29" s="3"/>
      <c r="T29" s="3"/>
      <c r="U29" s="3"/>
      <c r="V29" s="2"/>
      <c r="W29" s="2"/>
      <c r="X29" s="12"/>
      <c r="Y29" s="12"/>
      <c r="Z29" s="12"/>
      <c r="AA29" s="13"/>
    </row>
    <row r="30" spans="3:30" x14ac:dyDescent="0.25">
      <c r="I30" s="1">
        <v>26</v>
      </c>
      <c r="J30" s="39">
        <v>1</v>
      </c>
      <c r="K30" s="15">
        <v>-11011</v>
      </c>
      <c r="L30" s="15">
        <v>2378.0261999999998</v>
      </c>
      <c r="M30" s="15">
        <v>-1808</v>
      </c>
      <c r="N30" s="15">
        <v>-1226</v>
      </c>
      <c r="O30" s="32">
        <v>-1440</v>
      </c>
      <c r="P30" s="3"/>
      <c r="Q30" s="3"/>
      <c r="R30" s="3"/>
      <c r="S30" s="3"/>
      <c r="T30" s="3"/>
      <c r="U30" s="3"/>
      <c r="V30" s="2"/>
      <c r="W30" s="2"/>
      <c r="X30" s="12"/>
      <c r="Y30" s="12"/>
      <c r="Z30" s="12"/>
      <c r="AA30" s="13"/>
    </row>
    <row r="31" spans="3:30" x14ac:dyDescent="0.25">
      <c r="I31" s="1">
        <v>27</v>
      </c>
      <c r="J31" s="39">
        <v>1</v>
      </c>
      <c r="K31" s="15">
        <v>-11664</v>
      </c>
      <c r="L31" s="15">
        <v>1982.1816799999999</v>
      </c>
      <c r="M31" s="15">
        <v>-2024</v>
      </c>
      <c r="N31" s="15">
        <v>-1584</v>
      </c>
      <c r="O31" s="32">
        <v>-1485</v>
      </c>
      <c r="P31" s="3"/>
      <c r="Q31" s="3"/>
      <c r="R31" s="3"/>
      <c r="S31" s="3"/>
      <c r="T31" s="3"/>
      <c r="U31" s="3"/>
      <c r="V31" s="2"/>
      <c r="W31" s="2"/>
      <c r="X31" s="12"/>
      <c r="Y31" s="12"/>
      <c r="Z31" s="12"/>
      <c r="AA31" s="13"/>
    </row>
    <row r="32" spans="3:30" x14ac:dyDescent="0.25">
      <c r="I32" s="1">
        <v>28</v>
      </c>
      <c r="J32" s="39">
        <v>1</v>
      </c>
      <c r="K32" s="15">
        <v>-12582</v>
      </c>
      <c r="L32" s="15">
        <v>1785.8948700000001</v>
      </c>
      <c r="M32" s="15">
        <v>-2241</v>
      </c>
      <c r="N32" s="15">
        <v>-1949</v>
      </c>
      <c r="O32" s="32">
        <v>-2086</v>
      </c>
      <c r="P32" s="3"/>
      <c r="Q32" s="3"/>
      <c r="R32" s="3"/>
      <c r="S32" s="3"/>
      <c r="T32" s="3"/>
      <c r="U32" s="3"/>
      <c r="V32" s="2"/>
      <c r="W32" s="2"/>
      <c r="X32" s="12"/>
      <c r="Y32" s="12"/>
      <c r="Z32" s="12"/>
      <c r="AA32" s="13"/>
    </row>
    <row r="33" spans="9:30" x14ac:dyDescent="0.25">
      <c r="I33" s="1">
        <v>29</v>
      </c>
      <c r="J33" s="39">
        <v>1</v>
      </c>
      <c r="K33" s="15">
        <v>-15351</v>
      </c>
      <c r="L33" s="15">
        <v>1559.7188699999999</v>
      </c>
      <c r="M33" s="15">
        <v>-2753</v>
      </c>
      <c r="N33" s="15">
        <v>-2113</v>
      </c>
      <c r="O33" s="32">
        <v>-2792</v>
      </c>
      <c r="P33" s="3"/>
      <c r="Q33" s="3"/>
      <c r="R33" s="3"/>
      <c r="S33" s="3"/>
      <c r="T33" s="3"/>
      <c r="U33" s="3"/>
      <c r="V33" s="2"/>
      <c r="W33" s="2"/>
      <c r="X33" s="12"/>
      <c r="Y33" s="12"/>
      <c r="Z33" s="12"/>
      <c r="AA33" s="13"/>
    </row>
    <row r="34" spans="9:30" ht="12.5" x14ac:dyDescent="0.25">
      <c r="I34" s="1">
        <v>30</v>
      </c>
      <c r="J34" s="39">
        <v>1</v>
      </c>
      <c r="K34" s="15">
        <v>-16630</v>
      </c>
      <c r="L34" s="15">
        <v>1277.3701900000001</v>
      </c>
      <c r="M34" s="15">
        <v>-3274</v>
      </c>
      <c r="N34" s="15">
        <v>-2671</v>
      </c>
      <c r="O34" s="32">
        <v>-4436</v>
      </c>
      <c r="P34" s="3"/>
      <c r="Q34" s="3"/>
      <c r="R34" s="3"/>
      <c r="S34" s="3"/>
      <c r="T34" s="3"/>
      <c r="U34" s="3"/>
      <c r="V34" s="2"/>
      <c r="W34" s="2"/>
      <c r="X34" s="12"/>
      <c r="Y34" s="12"/>
      <c r="Z34" s="12"/>
      <c r="AA34" s="13"/>
      <c r="AC34"/>
      <c r="AD34" s="2"/>
    </row>
    <row r="35" spans="9:30" ht="12.5" x14ac:dyDescent="0.25">
      <c r="I35" s="1">
        <v>31</v>
      </c>
      <c r="J35" s="40">
        <v>1</v>
      </c>
      <c r="K35" s="20">
        <v>-26005</v>
      </c>
      <c r="L35" s="20">
        <v>-6892.9661800000003</v>
      </c>
      <c r="M35" s="20">
        <v>-4684</v>
      </c>
      <c r="N35" s="20">
        <v>-6645</v>
      </c>
      <c r="O35" s="34">
        <v>-8265</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C3" sqref="C3:H3"/>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23</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27187</v>
      </c>
      <c r="E5" s="36">
        <f t="shared" ref="E5:H5" si="0">MAX(0,L5:L35)</f>
        <v>22353.304039999999</v>
      </c>
      <c r="F5" s="36">
        <f t="shared" si="0"/>
        <v>17104</v>
      </c>
      <c r="G5" s="36">
        <f t="shared" si="0"/>
        <v>526</v>
      </c>
      <c r="H5" s="36">
        <f t="shared" si="0"/>
        <v>3047</v>
      </c>
      <c r="I5" s="1">
        <v>1</v>
      </c>
      <c r="J5" s="38">
        <v>1</v>
      </c>
      <c r="K5" s="31">
        <v>27187</v>
      </c>
      <c r="L5" s="29">
        <v>22353.304039999999</v>
      </c>
      <c r="M5" s="29">
        <v>17104</v>
      </c>
      <c r="N5" s="29">
        <v>526</v>
      </c>
      <c r="O5" s="30">
        <v>3047</v>
      </c>
      <c r="AC5"/>
      <c r="AD5" s="2"/>
      <c r="AE5" s="4"/>
    </row>
    <row r="6" spans="2:31" ht="12.5" x14ac:dyDescent="0.25">
      <c r="C6" s="37" t="s">
        <v>10</v>
      </c>
      <c r="D6" s="36">
        <f>MAX(0,-MIN(K5:K35))</f>
        <v>43924</v>
      </c>
      <c r="E6" s="36">
        <f>MAX(0,-MIN(L5:L35))</f>
        <v>6878.9353099999998</v>
      </c>
      <c r="F6" s="36">
        <f>MAX(0,-MIN(M5:M35))</f>
        <v>9873</v>
      </c>
      <c r="G6" s="36">
        <f>MAX(0,-MIN(N5:N35))</f>
        <v>14221</v>
      </c>
      <c r="H6" s="36">
        <f>MAX(0,-MIN(O5:O35))</f>
        <v>8154</v>
      </c>
      <c r="I6" s="1">
        <v>2</v>
      </c>
      <c r="J6" s="39">
        <v>1</v>
      </c>
      <c r="K6" s="31">
        <v>10046</v>
      </c>
      <c r="L6" s="15">
        <v>12293.814</v>
      </c>
      <c r="M6" s="15">
        <v>9803</v>
      </c>
      <c r="N6" s="15">
        <v>278</v>
      </c>
      <c r="O6" s="32">
        <v>2309</v>
      </c>
      <c r="AC6"/>
      <c r="AD6" s="2"/>
    </row>
    <row r="7" spans="2:31" ht="12.5" x14ac:dyDescent="0.25">
      <c r="I7" s="1">
        <v>3</v>
      </c>
      <c r="J7" s="39">
        <v>1</v>
      </c>
      <c r="K7" s="31">
        <v>7677</v>
      </c>
      <c r="L7" s="15">
        <v>11143.13566</v>
      </c>
      <c r="M7" s="15">
        <v>7242</v>
      </c>
      <c r="N7" s="15">
        <v>134</v>
      </c>
      <c r="O7" s="32">
        <v>2049</v>
      </c>
      <c r="W7" s="2"/>
      <c r="AC7"/>
      <c r="AD7" s="2"/>
    </row>
    <row r="8" spans="2:31" ht="12.5" x14ac:dyDescent="0.25">
      <c r="I8" s="1">
        <v>4</v>
      </c>
      <c r="J8" s="39">
        <v>1</v>
      </c>
      <c r="K8" s="31">
        <v>6372</v>
      </c>
      <c r="L8" s="15">
        <v>10606.13494</v>
      </c>
      <c r="M8" s="15">
        <v>5795</v>
      </c>
      <c r="N8" s="15">
        <v>88</v>
      </c>
      <c r="O8" s="32">
        <v>1793</v>
      </c>
      <c r="W8" s="2"/>
      <c r="AC8"/>
      <c r="AD8" s="2"/>
    </row>
    <row r="9" spans="2:31" ht="12.5" x14ac:dyDescent="0.25">
      <c r="I9" s="1">
        <v>5</v>
      </c>
      <c r="J9" s="39">
        <v>1</v>
      </c>
      <c r="K9" s="31">
        <v>4887</v>
      </c>
      <c r="L9" s="15">
        <v>9675.5429600000007</v>
      </c>
      <c r="M9" s="15">
        <v>4916</v>
      </c>
      <c r="N9" s="15">
        <v>79</v>
      </c>
      <c r="O9" s="32">
        <v>1472</v>
      </c>
      <c r="W9" s="2"/>
      <c r="AC9"/>
      <c r="AD9" s="2"/>
    </row>
    <row r="10" spans="2:31" ht="12.5" x14ac:dyDescent="0.25">
      <c r="I10" s="1">
        <v>6</v>
      </c>
      <c r="J10" s="39">
        <v>1</v>
      </c>
      <c r="K10" s="31">
        <v>4007</v>
      </c>
      <c r="L10" s="15">
        <v>8829.0964199999999</v>
      </c>
      <c r="M10" s="15">
        <v>4196</v>
      </c>
      <c r="N10" s="15">
        <v>74</v>
      </c>
      <c r="O10" s="32">
        <v>1384</v>
      </c>
      <c r="W10" s="2"/>
      <c r="AC10"/>
      <c r="AD10" s="2"/>
    </row>
    <row r="11" spans="2:31" ht="12.75" customHeight="1" x14ac:dyDescent="0.25">
      <c r="C11" s="60" t="s">
        <v>11</v>
      </c>
      <c r="D11" s="60"/>
      <c r="E11" s="60"/>
      <c r="F11" s="60"/>
      <c r="G11" s="60"/>
      <c r="H11" s="60"/>
      <c r="I11" s="1">
        <v>7</v>
      </c>
      <c r="J11" s="39">
        <v>1</v>
      </c>
      <c r="K11" s="31">
        <v>2629</v>
      </c>
      <c r="L11" s="15">
        <v>8598.8824700000005</v>
      </c>
      <c r="M11" s="15">
        <v>3115</v>
      </c>
      <c r="N11" s="15">
        <v>60</v>
      </c>
      <c r="O11" s="32">
        <v>1253</v>
      </c>
      <c r="W11" s="2"/>
      <c r="AC11"/>
      <c r="AD11" s="2"/>
    </row>
    <row r="12" spans="2:31" ht="12.75" customHeight="1" x14ac:dyDescent="0.25">
      <c r="C12" s="60"/>
      <c r="D12" s="60"/>
      <c r="E12" s="60"/>
      <c r="F12" s="60"/>
      <c r="G12" s="60"/>
      <c r="H12" s="60"/>
      <c r="I12" s="1">
        <v>8</v>
      </c>
      <c r="J12" s="39">
        <v>1</v>
      </c>
      <c r="K12" s="31">
        <v>1808</v>
      </c>
      <c r="L12" s="15">
        <v>8065.4683000000005</v>
      </c>
      <c r="M12" s="15">
        <v>2544</v>
      </c>
      <c r="N12" s="15">
        <v>53</v>
      </c>
      <c r="O12" s="32">
        <v>1108</v>
      </c>
      <c r="W12" s="2"/>
      <c r="AC12"/>
      <c r="AD12" s="2"/>
    </row>
    <row r="13" spans="2:31" ht="12.5" x14ac:dyDescent="0.25">
      <c r="C13" s="3"/>
      <c r="D13" s="61" t="s">
        <v>12</v>
      </c>
      <c r="E13" s="62"/>
      <c r="F13" s="62"/>
      <c r="G13" s="62"/>
      <c r="H13" s="62"/>
      <c r="I13" s="1">
        <v>9</v>
      </c>
      <c r="J13" s="39">
        <v>1</v>
      </c>
      <c r="K13" s="31">
        <v>807</v>
      </c>
      <c r="L13" s="15">
        <v>7695.0058900000004</v>
      </c>
      <c r="M13" s="15">
        <v>2123</v>
      </c>
      <c r="N13" s="15">
        <v>44</v>
      </c>
      <c r="O13" s="32">
        <v>956</v>
      </c>
      <c r="W13" s="2"/>
      <c r="AC13"/>
      <c r="AD13" s="2"/>
    </row>
    <row r="14" spans="2:31" ht="12.75" customHeight="1" x14ac:dyDescent="0.25">
      <c r="C14" s="16"/>
      <c r="D14" s="46" t="s">
        <v>3</v>
      </c>
      <c r="E14" s="47" t="s">
        <v>4</v>
      </c>
      <c r="F14" s="47" t="s">
        <v>5</v>
      </c>
      <c r="G14" s="47" t="s">
        <v>6</v>
      </c>
      <c r="H14" s="48" t="s">
        <v>7</v>
      </c>
      <c r="I14" s="1">
        <v>10</v>
      </c>
      <c r="J14" s="39">
        <v>1</v>
      </c>
      <c r="K14" s="31">
        <v>-61</v>
      </c>
      <c r="L14" s="15">
        <v>7516.87518</v>
      </c>
      <c r="M14" s="15">
        <v>1946</v>
      </c>
      <c r="N14" s="15">
        <v>36</v>
      </c>
      <c r="O14" s="32">
        <v>868</v>
      </c>
      <c r="W14" s="2"/>
      <c r="AC14"/>
      <c r="AD14" s="2"/>
    </row>
    <row r="15" spans="2:31" ht="12.75" customHeight="1" x14ac:dyDescent="0.25">
      <c r="C15" s="53" t="s">
        <v>13</v>
      </c>
      <c r="D15" s="28">
        <f>MAX(K5:K35)</f>
        <v>27187</v>
      </c>
      <c r="E15" s="29">
        <f t="shared" ref="E15:H15" si="1">MAX(L5:L35)</f>
        <v>22353.304039999999</v>
      </c>
      <c r="F15" s="29">
        <f t="shared" si="1"/>
        <v>17104</v>
      </c>
      <c r="G15" s="29">
        <f t="shared" si="1"/>
        <v>526</v>
      </c>
      <c r="H15" s="30">
        <f t="shared" si="1"/>
        <v>3047</v>
      </c>
      <c r="I15" s="1">
        <v>11</v>
      </c>
      <c r="J15" s="39">
        <v>1</v>
      </c>
      <c r="K15" s="31">
        <v>-1762</v>
      </c>
      <c r="L15" s="15">
        <v>7242.99521</v>
      </c>
      <c r="M15" s="15">
        <v>1669</v>
      </c>
      <c r="N15" s="15">
        <v>19</v>
      </c>
      <c r="O15" s="32">
        <v>632</v>
      </c>
      <c r="W15" s="6"/>
      <c r="AC15"/>
      <c r="AD15" s="2"/>
    </row>
    <row r="16" spans="2:31" ht="12.5" x14ac:dyDescent="0.25">
      <c r="C16" s="54">
        <v>0.95</v>
      </c>
      <c r="D16" s="31">
        <f>PERCENTILE(K5:K35, 0.95)</f>
        <v>8979.9499999999935</v>
      </c>
      <c r="E16" s="15">
        <f t="shared" ref="E16:H16" si="2">PERCENTILE(L5:L35, 0.95)</f>
        <v>11776.008746999996</v>
      </c>
      <c r="F16" s="15">
        <f t="shared" si="2"/>
        <v>8650.549999999992</v>
      </c>
      <c r="G16" s="15">
        <f t="shared" si="2"/>
        <v>213.19999999999959</v>
      </c>
      <c r="H16" s="32">
        <f t="shared" si="2"/>
        <v>2191.9999999999991</v>
      </c>
      <c r="I16" s="1">
        <v>12</v>
      </c>
      <c r="J16" s="39">
        <v>1</v>
      </c>
      <c r="K16" s="31">
        <v>-3082</v>
      </c>
      <c r="L16" s="15">
        <v>6884.3127400000003</v>
      </c>
      <c r="M16" s="15">
        <v>1574</v>
      </c>
      <c r="N16" s="15">
        <v>4</v>
      </c>
      <c r="O16" s="32">
        <v>392</v>
      </c>
      <c r="W16" s="6"/>
      <c r="AC16"/>
      <c r="AD16" s="2"/>
    </row>
    <row r="17" spans="3:30" ht="12.5" x14ac:dyDescent="0.25">
      <c r="C17" s="55">
        <v>0.75</v>
      </c>
      <c r="D17" s="31">
        <f>PERCENTILE(K5:K35, 0.75)</f>
        <v>1557.75</v>
      </c>
      <c r="E17" s="15">
        <f t="shared" ref="E17:H17" si="3">PERCENTILE(L5:L35, 0.75)</f>
        <v>7972.8526975000004</v>
      </c>
      <c r="F17" s="15">
        <f t="shared" si="3"/>
        <v>2438.75</v>
      </c>
      <c r="G17" s="15">
        <f t="shared" si="3"/>
        <v>50.75</v>
      </c>
      <c r="H17" s="32">
        <f t="shared" si="3"/>
        <v>1070</v>
      </c>
      <c r="I17" s="1">
        <v>13</v>
      </c>
      <c r="J17" s="39">
        <v>1</v>
      </c>
      <c r="K17" s="31">
        <v>-5099</v>
      </c>
      <c r="L17" s="15">
        <v>6577.8660600000003</v>
      </c>
      <c r="M17" s="15">
        <v>1185</v>
      </c>
      <c r="N17" s="15">
        <v>0</v>
      </c>
      <c r="O17" s="32">
        <v>214</v>
      </c>
      <c r="W17" s="2"/>
      <c r="AC17"/>
      <c r="AD17" s="2"/>
    </row>
    <row r="18" spans="3:30" ht="12.5" x14ac:dyDescent="0.25">
      <c r="C18" s="55">
        <v>0.5</v>
      </c>
      <c r="D18" s="31">
        <f>PERCENTILE(K5:K35, 0.5)</f>
        <v>-6828.5</v>
      </c>
      <c r="E18" s="15">
        <f t="shared" ref="E18:H18" si="4">PERCENTILE(L5:L35, 0.5)</f>
        <v>5749.0544549999995</v>
      </c>
      <c r="F18" s="15">
        <f t="shared" si="4"/>
        <v>369.5</v>
      </c>
      <c r="G18" s="15">
        <f t="shared" si="4"/>
        <v>-193</v>
      </c>
      <c r="H18" s="32">
        <f t="shared" si="4"/>
        <v>-170.5</v>
      </c>
      <c r="I18" s="1">
        <v>14</v>
      </c>
      <c r="J18" s="39">
        <v>1</v>
      </c>
      <c r="K18" s="31">
        <v>-5657</v>
      </c>
      <c r="L18" s="15">
        <v>6127.6257299999997</v>
      </c>
      <c r="M18" s="15">
        <v>848</v>
      </c>
      <c r="N18" s="15">
        <v>-33</v>
      </c>
      <c r="O18" s="32">
        <v>0</v>
      </c>
      <c r="W18" s="2"/>
      <c r="AC18"/>
      <c r="AD18" s="2"/>
    </row>
    <row r="19" spans="3:30" ht="12.5" x14ac:dyDescent="0.25">
      <c r="C19" s="55">
        <v>0.25</v>
      </c>
      <c r="D19" s="31">
        <f>PERCENTILE(K5:K35, 0.25)</f>
        <v>-12877</v>
      </c>
      <c r="E19" s="15">
        <f t="shared" ref="E19:H19" si="5">PERCENTILE(L5:L35, 0.25)</f>
        <v>3297.4994150000002</v>
      </c>
      <c r="F19" s="15">
        <f t="shared" si="5"/>
        <v>-1998</v>
      </c>
      <c r="G19" s="15">
        <f t="shared" si="5"/>
        <v>-1491.5</v>
      </c>
      <c r="H19" s="32">
        <f t="shared" si="5"/>
        <v>-1487.25</v>
      </c>
      <c r="I19" s="1">
        <v>15</v>
      </c>
      <c r="J19" s="39">
        <v>1</v>
      </c>
      <c r="K19" s="31">
        <v>-6064</v>
      </c>
      <c r="L19" s="15">
        <v>5921.9895299999998</v>
      </c>
      <c r="M19" s="15">
        <v>478</v>
      </c>
      <c r="N19" s="15">
        <v>-137</v>
      </c>
      <c r="O19" s="32">
        <v>-68</v>
      </c>
      <c r="P19" s="3"/>
      <c r="W19" s="2"/>
      <c r="AC19"/>
      <c r="AD19" s="2"/>
    </row>
    <row r="20" spans="3:30" ht="12.5" x14ac:dyDescent="0.25">
      <c r="C20" s="54">
        <v>0.05</v>
      </c>
      <c r="D20" s="31">
        <f>PERCENTILE(K5:K35, 0.05)</f>
        <v>-22633.25</v>
      </c>
      <c r="E20" s="15">
        <f t="shared" ref="E20:H20" si="6">PERCENTILE(L5:L35, 0.05)</f>
        <v>1138.0797385000001</v>
      </c>
      <c r="F20" s="15">
        <f t="shared" si="6"/>
        <v>-5529.9</v>
      </c>
      <c r="G20" s="15">
        <f t="shared" si="6"/>
        <v>-6602</v>
      </c>
      <c r="H20" s="32">
        <f t="shared" si="6"/>
        <v>-4831.8</v>
      </c>
      <c r="I20" s="1">
        <v>16</v>
      </c>
      <c r="J20" s="39">
        <v>1</v>
      </c>
      <c r="K20" s="31">
        <v>-7593</v>
      </c>
      <c r="L20" s="15">
        <v>5576.1193800000001</v>
      </c>
      <c r="M20" s="15">
        <v>261</v>
      </c>
      <c r="N20" s="15">
        <v>-249</v>
      </c>
      <c r="O20" s="32">
        <v>-273</v>
      </c>
      <c r="P20" s="3"/>
      <c r="W20" s="2"/>
      <c r="AC20"/>
      <c r="AD20" s="2"/>
    </row>
    <row r="21" spans="3:30" ht="12.5" x14ac:dyDescent="0.25">
      <c r="C21" s="56" t="s">
        <v>14</v>
      </c>
      <c r="D21" s="33">
        <f>MIN(0,K5:K35)</f>
        <v>-43924</v>
      </c>
      <c r="E21" s="20">
        <f>MIN(0,L5:L35)</f>
        <v>-6878.9353099999998</v>
      </c>
      <c r="F21" s="20">
        <f>MIN(0,M5:M35)</f>
        <v>-9873</v>
      </c>
      <c r="G21" s="20">
        <f>MIN(0,N5:N35)</f>
        <v>-14221</v>
      </c>
      <c r="H21" s="34">
        <f>MIN(0,O5:O35)</f>
        <v>-8154</v>
      </c>
      <c r="I21" s="1">
        <v>17</v>
      </c>
      <c r="J21" s="39">
        <v>1</v>
      </c>
      <c r="K21" s="31">
        <v>-8155</v>
      </c>
      <c r="L21" s="15">
        <v>4907.5876600000001</v>
      </c>
      <c r="M21" s="15">
        <v>-247</v>
      </c>
      <c r="N21" s="15">
        <v>-409</v>
      </c>
      <c r="O21" s="32">
        <v>-439</v>
      </c>
      <c r="P21" s="3"/>
      <c r="W21" s="2"/>
      <c r="AC21"/>
      <c r="AD21" s="2"/>
    </row>
    <row r="22" spans="3:30" ht="12.5" x14ac:dyDescent="0.25">
      <c r="C22" s="57" t="s">
        <v>15</v>
      </c>
      <c r="D22" s="28">
        <f>AVERAGE(K5:K35)</f>
        <v>-6611.333333333333</v>
      </c>
      <c r="E22" s="29">
        <f>AVERAGE(L5:L35)</f>
        <v>5970.0683586666664</v>
      </c>
      <c r="F22" s="29">
        <f>AVERAGE(M5:M35)</f>
        <v>836.56666666666672</v>
      </c>
      <c r="G22" s="29">
        <f>AVERAGE(N5:N35)</f>
        <v>-1571.7</v>
      </c>
      <c r="H22" s="30">
        <f>AVERAGE(O5:O35)</f>
        <v>-540.33333333333337</v>
      </c>
      <c r="I22" s="1">
        <v>18</v>
      </c>
      <c r="J22" s="39">
        <v>1</v>
      </c>
      <c r="K22" s="31">
        <v>-8706</v>
      </c>
      <c r="L22" s="15">
        <v>4702.4249099999997</v>
      </c>
      <c r="M22" s="15">
        <v>-390</v>
      </c>
      <c r="N22" s="15">
        <v>-637</v>
      </c>
      <c r="O22" s="32">
        <v>-512</v>
      </c>
      <c r="P22" s="3"/>
      <c r="W22" s="2"/>
      <c r="AC22"/>
      <c r="AD22" s="2"/>
    </row>
    <row r="23" spans="3:30" ht="12.5" x14ac:dyDescent="0.25">
      <c r="C23" s="21" t="s">
        <v>16</v>
      </c>
      <c r="D23" s="31">
        <f>STDEV(K5:K35)</f>
        <v>12966.166533509921</v>
      </c>
      <c r="E23" s="15">
        <f>STDEV(L5:L35)</f>
        <v>4860.5132970636378</v>
      </c>
      <c r="F23" s="15">
        <f>STDEV(M5:M35)</f>
        <v>5017.2013471128766</v>
      </c>
      <c r="G23" s="15">
        <f>STDEV(N5:N35)</f>
        <v>3072.7702557834659</v>
      </c>
      <c r="H23" s="32">
        <f>STDEV(O5:O35)</f>
        <v>2387.9679333221188</v>
      </c>
      <c r="I23" s="1">
        <v>19</v>
      </c>
      <c r="J23" s="39">
        <v>1</v>
      </c>
      <c r="K23" s="31">
        <v>-9983</v>
      </c>
      <c r="L23" s="15">
        <v>4181.74593</v>
      </c>
      <c r="M23" s="15">
        <v>-720</v>
      </c>
      <c r="N23" s="15">
        <v>-833</v>
      </c>
      <c r="O23" s="32">
        <v>-649</v>
      </c>
      <c r="P23" s="3"/>
      <c r="Q23" s="41"/>
      <c r="R23" s="3"/>
      <c r="S23" s="3"/>
      <c r="T23" s="3"/>
      <c r="U23" s="3"/>
      <c r="W23" s="2"/>
      <c r="X23" s="12"/>
      <c r="Y23" s="12"/>
      <c r="Z23" s="12"/>
      <c r="AA23" s="13"/>
      <c r="AC23"/>
      <c r="AD23" s="2"/>
    </row>
    <row r="24" spans="3:30" ht="12.75" customHeight="1" x14ac:dyDescent="0.25">
      <c r="C24" s="22" t="s">
        <v>17</v>
      </c>
      <c r="D24" s="49">
        <f>COUNTIF(K$5:K$35,"&gt;=0")/COUNTA(K$5:K$35)</f>
        <v>0.3</v>
      </c>
      <c r="E24" s="42">
        <f>COUNTIF(L$5:L$35,"&gt;=0")/COUNTA(L$5:L$35)</f>
        <v>0.96666666666666667</v>
      </c>
      <c r="F24" s="42">
        <f>COUNTIF(M$5:M$35,"&gt;=0")/COUNTA(M$5:M$35)</f>
        <v>0.53333333333333333</v>
      </c>
      <c r="G24" s="42">
        <f>COUNTIF(N$5:N$35,"&gt;=0")/COUNTA(N$5:N$35)</f>
        <v>0.43333333333333335</v>
      </c>
      <c r="H24" s="43">
        <f t="shared" ref="H24" si="7">COUNTIF(O$5:O$35,"&gt;=0")/COUNTA(O$5:O$35)</f>
        <v>0.46666666666666667</v>
      </c>
      <c r="I24" s="1">
        <v>20</v>
      </c>
      <c r="J24" s="39">
        <v>1</v>
      </c>
      <c r="K24" s="31">
        <v>-11069</v>
      </c>
      <c r="L24" s="15">
        <v>3968.90886</v>
      </c>
      <c r="M24" s="15">
        <v>-980</v>
      </c>
      <c r="N24" s="15">
        <v>-1145</v>
      </c>
      <c r="O24" s="32">
        <v>-811</v>
      </c>
      <c r="P24" s="3"/>
      <c r="Q24" s="60" t="s">
        <v>21</v>
      </c>
      <c r="R24" s="60"/>
      <c r="S24" s="60"/>
      <c r="T24" s="60"/>
      <c r="U24" s="60"/>
      <c r="V24" s="60"/>
      <c r="W24" s="60"/>
      <c r="X24" s="12"/>
      <c r="Y24" s="12"/>
      <c r="Z24" s="12"/>
      <c r="AA24" s="13"/>
      <c r="AC24"/>
      <c r="AD24" s="2"/>
    </row>
    <row r="25" spans="3:30" ht="12.75" customHeight="1" x14ac:dyDescent="0.25">
      <c r="C25" s="23" t="s">
        <v>19</v>
      </c>
      <c r="D25" s="50">
        <f>1-D24</f>
        <v>0.7</v>
      </c>
      <c r="E25" s="44">
        <f>1-E24</f>
        <v>3.3333333333333326E-2</v>
      </c>
      <c r="F25" s="44">
        <f>1-F24</f>
        <v>0.46666666666666667</v>
      </c>
      <c r="G25" s="44">
        <f>1-G24</f>
        <v>0.56666666666666665</v>
      </c>
      <c r="H25" s="45">
        <f>1-H24</f>
        <v>0.53333333333333333</v>
      </c>
      <c r="I25" s="1">
        <v>21</v>
      </c>
      <c r="J25" s="39">
        <v>1</v>
      </c>
      <c r="K25" s="31">
        <v>-11347</v>
      </c>
      <c r="L25" s="15">
        <v>3853.3249099999998</v>
      </c>
      <c r="M25" s="15">
        <v>-1452</v>
      </c>
      <c r="N25" s="15">
        <v>-1280</v>
      </c>
      <c r="O25" s="32">
        <v>-912</v>
      </c>
      <c r="P25" s="3"/>
      <c r="Q25" s="60"/>
      <c r="R25" s="60"/>
      <c r="S25" s="60"/>
      <c r="T25" s="60"/>
      <c r="U25" s="60"/>
      <c r="V25" s="60"/>
      <c r="W25" s="60"/>
      <c r="X25" s="12"/>
      <c r="Y25" s="12"/>
      <c r="Z25" s="12"/>
      <c r="AA25" s="13"/>
      <c r="AC25"/>
      <c r="AD25" s="2"/>
    </row>
    <row r="26" spans="3:30" ht="12.5" x14ac:dyDescent="0.25">
      <c r="C26" s="51" t="s">
        <v>20</v>
      </c>
      <c r="D26" s="52">
        <f>MEDIAN(K5:K35)</f>
        <v>-6828.5</v>
      </c>
      <c r="E26" s="52">
        <f>MEDIAN(L5:L35)</f>
        <v>5749.0544549999995</v>
      </c>
      <c r="F26" s="52">
        <f>MEDIAN(M5:M35)</f>
        <v>369.5</v>
      </c>
      <c r="G26" s="52">
        <f>MEDIAN(N5:N35)</f>
        <v>-193</v>
      </c>
      <c r="H26" s="52">
        <f>MEDIAN(O5:O35)</f>
        <v>-170.5</v>
      </c>
      <c r="I26" s="1">
        <v>22</v>
      </c>
      <c r="J26" s="39">
        <v>1</v>
      </c>
      <c r="K26" s="31">
        <v>-12091</v>
      </c>
      <c r="L26" s="15">
        <v>3649.7517800000001</v>
      </c>
      <c r="M26" s="15">
        <v>-1794</v>
      </c>
      <c r="N26" s="15">
        <v>-1370</v>
      </c>
      <c r="O26" s="32">
        <v>-1209</v>
      </c>
      <c r="P26" s="3"/>
      <c r="Q26" s="3"/>
      <c r="R26" s="3"/>
      <c r="S26" s="3"/>
      <c r="T26" s="3"/>
      <c r="U26" s="3"/>
      <c r="V26" s="2"/>
      <c r="W26" s="2"/>
      <c r="X26" s="12"/>
      <c r="Y26" s="12"/>
      <c r="Z26" s="12"/>
      <c r="AA26" s="13"/>
      <c r="AC26"/>
      <c r="AD26" s="2"/>
    </row>
    <row r="27" spans="3:30" ht="12.5" x14ac:dyDescent="0.25">
      <c r="I27" s="1">
        <v>23</v>
      </c>
      <c r="J27" s="39">
        <v>1</v>
      </c>
      <c r="K27" s="31">
        <v>-13139</v>
      </c>
      <c r="L27" s="15">
        <v>3180.08196</v>
      </c>
      <c r="M27" s="15">
        <v>-2066</v>
      </c>
      <c r="N27" s="15">
        <v>-1532</v>
      </c>
      <c r="O27" s="32">
        <v>-1580</v>
      </c>
      <c r="P27" s="3"/>
      <c r="Q27" s="3"/>
      <c r="R27" s="3"/>
      <c r="S27" s="3"/>
      <c r="T27" s="3"/>
      <c r="U27" s="3"/>
      <c r="V27" s="2"/>
      <c r="W27" s="2"/>
      <c r="X27" s="12"/>
      <c r="Y27" s="12"/>
      <c r="Z27" s="12"/>
      <c r="AA27" s="13"/>
      <c r="AC27"/>
      <c r="AD27" s="2"/>
    </row>
    <row r="28" spans="3:30" ht="12.5" x14ac:dyDescent="0.25">
      <c r="I28" s="1">
        <v>24</v>
      </c>
      <c r="J28" s="39">
        <v>1</v>
      </c>
      <c r="K28" s="31">
        <v>-14954</v>
      </c>
      <c r="L28" s="15">
        <v>2931.1047600000002</v>
      </c>
      <c r="M28" s="15">
        <v>-2273</v>
      </c>
      <c r="N28" s="15">
        <v>-1907</v>
      </c>
      <c r="O28" s="32">
        <v>-1821</v>
      </c>
      <c r="P28" s="3"/>
      <c r="X28" s="12"/>
      <c r="Y28" s="12"/>
      <c r="Z28" s="12"/>
      <c r="AA28" s="13"/>
      <c r="AC28"/>
      <c r="AD28" s="2"/>
    </row>
    <row r="29" spans="3:30" ht="12.5" x14ac:dyDescent="0.25">
      <c r="I29" s="1">
        <v>25</v>
      </c>
      <c r="J29" s="39">
        <v>1</v>
      </c>
      <c r="K29" s="31">
        <v>-17431</v>
      </c>
      <c r="L29" s="15">
        <v>2669.7550700000002</v>
      </c>
      <c r="M29" s="15">
        <v>-2693</v>
      </c>
      <c r="N29" s="15">
        <v>-3217</v>
      </c>
      <c r="O29" s="32">
        <v>-2006</v>
      </c>
      <c r="P29" s="3"/>
      <c r="Q29" s="3"/>
      <c r="R29" s="3"/>
      <c r="S29" s="3"/>
      <c r="T29" s="3"/>
      <c r="U29" s="3"/>
      <c r="V29" s="2"/>
      <c r="W29" s="2"/>
      <c r="X29" s="12"/>
      <c r="Y29" s="12"/>
      <c r="Z29" s="12"/>
      <c r="AA29" s="13"/>
      <c r="AC29"/>
      <c r="AD29" s="2"/>
    </row>
    <row r="30" spans="3:30" ht="12.5" x14ac:dyDescent="0.25">
      <c r="I30" s="1">
        <v>26</v>
      </c>
      <c r="J30" s="39">
        <v>1</v>
      </c>
      <c r="K30" s="31">
        <v>-18725</v>
      </c>
      <c r="L30" s="15">
        <v>2447.1647400000002</v>
      </c>
      <c r="M30" s="15">
        <v>-2901</v>
      </c>
      <c r="N30" s="15">
        <v>-4047</v>
      </c>
      <c r="O30" s="32">
        <v>-2551</v>
      </c>
      <c r="P30" s="3"/>
      <c r="Q30" s="3"/>
      <c r="R30" s="3"/>
      <c r="S30" s="3"/>
      <c r="T30" s="3"/>
      <c r="U30" s="3"/>
      <c r="V30" s="2"/>
      <c r="W30" s="2"/>
      <c r="X30" s="12"/>
      <c r="Y30" s="12"/>
      <c r="Z30" s="12"/>
      <c r="AA30" s="13"/>
      <c r="AC30"/>
      <c r="AD30" s="2"/>
    </row>
    <row r="31" spans="3:30" ht="12.5" x14ac:dyDescent="0.25">
      <c r="I31" s="1">
        <v>27</v>
      </c>
      <c r="J31" s="39">
        <v>1</v>
      </c>
      <c r="K31" s="31">
        <v>-19875</v>
      </c>
      <c r="L31" s="15">
        <v>2059.2939900000001</v>
      </c>
      <c r="M31" s="15">
        <v>-3447</v>
      </c>
      <c r="N31" s="15">
        <v>-4479</v>
      </c>
      <c r="O31" s="32">
        <v>-3156</v>
      </c>
      <c r="P31" s="3"/>
      <c r="Q31" s="3"/>
      <c r="R31" s="3"/>
      <c r="S31" s="3"/>
      <c r="T31" s="3"/>
      <c r="U31" s="3"/>
      <c r="V31" s="2"/>
      <c r="W31" s="2"/>
      <c r="X31" s="12"/>
      <c r="Y31" s="12"/>
      <c r="Z31" s="12"/>
      <c r="AA31" s="13"/>
      <c r="AC31"/>
      <c r="AD31" s="2"/>
    </row>
    <row r="32" spans="3:30" ht="12.5" x14ac:dyDescent="0.25">
      <c r="I32" s="1">
        <v>28</v>
      </c>
      <c r="J32" s="39">
        <v>1</v>
      </c>
      <c r="K32" s="31">
        <v>-21404</v>
      </c>
      <c r="L32" s="15">
        <v>1388.4040600000001</v>
      </c>
      <c r="M32" s="15">
        <v>-4464</v>
      </c>
      <c r="N32" s="15">
        <v>-5755</v>
      </c>
      <c r="O32" s="32">
        <v>-4185</v>
      </c>
      <c r="P32" s="3"/>
      <c r="Q32" s="3"/>
      <c r="R32" s="3"/>
      <c r="S32" s="3"/>
      <c r="T32" s="3"/>
      <c r="U32" s="3"/>
      <c r="V32" s="2"/>
      <c r="W32" s="2"/>
      <c r="X32" s="12"/>
      <c r="Y32" s="12"/>
      <c r="Z32" s="12"/>
      <c r="AA32" s="13"/>
      <c r="AC32"/>
      <c r="AD32" s="2"/>
    </row>
    <row r="33" spans="9:30" ht="12.5" x14ac:dyDescent="0.25">
      <c r="I33" s="1">
        <v>29</v>
      </c>
      <c r="J33" s="39">
        <v>1</v>
      </c>
      <c r="K33" s="31">
        <v>-23639</v>
      </c>
      <c r="L33" s="15">
        <v>933.26892999999995</v>
      </c>
      <c r="M33" s="15">
        <v>-6402</v>
      </c>
      <c r="N33" s="15">
        <v>-7295</v>
      </c>
      <c r="O33" s="32">
        <v>-5361</v>
      </c>
      <c r="P33" s="3"/>
      <c r="Q33" s="3"/>
      <c r="R33" s="3"/>
      <c r="S33" s="3"/>
      <c r="T33" s="3"/>
      <c r="U33" s="3"/>
      <c r="V33" s="2"/>
      <c r="W33" s="2"/>
      <c r="X33" s="12"/>
      <c r="Y33" s="12"/>
      <c r="Z33" s="12"/>
      <c r="AA33" s="13"/>
      <c r="AC33"/>
      <c r="AD33" s="2"/>
    </row>
    <row r="34" spans="9:30" ht="12.5" x14ac:dyDescent="0.25">
      <c r="I34" s="1">
        <v>30</v>
      </c>
      <c r="J34" s="39">
        <v>1</v>
      </c>
      <c r="K34" s="31">
        <v>-43924</v>
      </c>
      <c r="L34" s="15">
        <v>-6878.9353099999998</v>
      </c>
      <c r="M34" s="15">
        <v>-9873</v>
      </c>
      <c r="N34" s="15">
        <v>-14221</v>
      </c>
      <c r="O34" s="32">
        <v>-8154</v>
      </c>
      <c r="P34" s="3"/>
      <c r="Q34" s="3"/>
      <c r="R34" s="3"/>
      <c r="S34" s="3"/>
      <c r="T34" s="3"/>
      <c r="U34" s="3"/>
      <c r="V34" s="2"/>
      <c r="W34" s="2"/>
      <c r="X34" s="12"/>
      <c r="Y34" s="12"/>
      <c r="Z34" s="12"/>
      <c r="AA34" s="13"/>
      <c r="AC34"/>
      <c r="AD34" s="2"/>
    </row>
    <row r="35" spans="9:30" ht="12.5" x14ac:dyDescent="0.25">
      <c r="J35" s="40"/>
      <c r="K35" s="33"/>
      <c r="L35" s="20"/>
      <c r="M35" s="20"/>
      <c r="N35" s="20"/>
      <c r="O35" s="34"/>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zoomScale="85" zoomScaleNormal="85" workbookViewId="0">
      <selection activeCell="C3" sqref="C3:H3"/>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22</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25" t="s">
        <v>3</v>
      </c>
      <c r="L4" s="26" t="s">
        <v>4</v>
      </c>
      <c r="M4" s="26" t="s">
        <v>5</v>
      </c>
      <c r="N4" s="26" t="s">
        <v>6</v>
      </c>
      <c r="O4" s="26" t="s">
        <v>7</v>
      </c>
      <c r="P4" s="1"/>
      <c r="V4" s="1"/>
      <c r="W4" s="1"/>
    </row>
    <row r="5" spans="2:31" ht="12.5" x14ac:dyDescent="0.25">
      <c r="C5" s="37" t="s">
        <v>9</v>
      </c>
      <c r="D5" s="36">
        <f>MAX(0,K5:K35)</f>
        <v>32498</v>
      </c>
      <c r="E5" s="36">
        <f t="shared" ref="E5:H5" si="0">MAX(0,L5:L35)</f>
        <v>16829.678550000001</v>
      </c>
      <c r="F5" s="36">
        <f t="shared" si="0"/>
        <v>16315</v>
      </c>
      <c r="G5" s="36">
        <f t="shared" si="0"/>
        <v>1596</v>
      </c>
      <c r="H5" s="36">
        <f t="shared" si="0"/>
        <v>8910</v>
      </c>
      <c r="I5" s="1">
        <v>1</v>
      </c>
      <c r="J5" s="38">
        <v>1</v>
      </c>
      <c r="K5" s="28">
        <v>32498</v>
      </c>
      <c r="L5" s="29">
        <v>16829.678550000001</v>
      </c>
      <c r="M5" s="29">
        <v>16315</v>
      </c>
      <c r="N5" s="29">
        <v>1596</v>
      </c>
      <c r="O5" s="30">
        <v>8910</v>
      </c>
      <c r="AC5"/>
      <c r="AD5" s="2"/>
      <c r="AE5" s="4"/>
    </row>
    <row r="6" spans="2:31" ht="12.5" x14ac:dyDescent="0.25">
      <c r="C6" s="37" t="s">
        <v>10</v>
      </c>
      <c r="D6" s="36">
        <f>MAX(0,-MIN(K5:K35))</f>
        <v>32242</v>
      </c>
      <c r="E6" s="36">
        <f>MAX(0,-MIN(L5:L35))</f>
        <v>0</v>
      </c>
      <c r="F6" s="36">
        <f>MAX(0,-MIN(M5:M35))</f>
        <v>6668</v>
      </c>
      <c r="G6" s="36">
        <f>MAX(0,-MIN(N5:N35))</f>
        <v>8601</v>
      </c>
      <c r="H6" s="36">
        <f>MAX(0,-MIN(O5:O35))</f>
        <v>13510</v>
      </c>
      <c r="I6" s="1">
        <v>2</v>
      </c>
      <c r="J6" s="39">
        <v>1</v>
      </c>
      <c r="K6" s="31">
        <v>22379</v>
      </c>
      <c r="L6" s="15">
        <v>14719.8703</v>
      </c>
      <c r="M6" s="15">
        <v>9193</v>
      </c>
      <c r="N6" s="15">
        <v>155</v>
      </c>
      <c r="O6" s="32">
        <v>3866</v>
      </c>
      <c r="AC6"/>
      <c r="AD6" s="2"/>
    </row>
    <row r="7" spans="2:31" ht="12.5" x14ac:dyDescent="0.25">
      <c r="I7" s="1">
        <v>3</v>
      </c>
      <c r="J7" s="39">
        <v>1</v>
      </c>
      <c r="K7" s="31">
        <v>13780</v>
      </c>
      <c r="L7" s="15">
        <v>13843.46198</v>
      </c>
      <c r="M7" s="15">
        <v>8287</v>
      </c>
      <c r="N7" s="15">
        <v>142</v>
      </c>
      <c r="O7" s="32">
        <v>2912</v>
      </c>
      <c r="W7" s="2"/>
      <c r="AC7"/>
      <c r="AD7" s="2"/>
    </row>
    <row r="8" spans="2:31" ht="12.5" x14ac:dyDescent="0.25">
      <c r="I8" s="1">
        <v>4</v>
      </c>
      <c r="J8" s="39">
        <v>1</v>
      </c>
      <c r="K8" s="31">
        <v>9210</v>
      </c>
      <c r="L8" s="15">
        <v>13214.14961</v>
      </c>
      <c r="M8" s="15">
        <v>6190</v>
      </c>
      <c r="N8" s="15">
        <v>96</v>
      </c>
      <c r="O8" s="32">
        <v>2189</v>
      </c>
      <c r="W8" s="2"/>
      <c r="AC8"/>
      <c r="AD8" s="2"/>
    </row>
    <row r="9" spans="2:31" ht="12.5" x14ac:dyDescent="0.25">
      <c r="I9" s="1">
        <v>5</v>
      </c>
      <c r="J9" s="39">
        <v>1</v>
      </c>
      <c r="K9" s="31">
        <v>4970</v>
      </c>
      <c r="L9" s="15">
        <v>12979.3925</v>
      </c>
      <c r="M9" s="15">
        <v>5649</v>
      </c>
      <c r="N9" s="15">
        <v>81</v>
      </c>
      <c r="O9" s="32">
        <v>2036</v>
      </c>
      <c r="W9" s="2"/>
      <c r="AC9"/>
      <c r="AD9" s="2"/>
    </row>
    <row r="10" spans="2:31" ht="12.5" x14ac:dyDescent="0.25">
      <c r="I10" s="1">
        <v>6</v>
      </c>
      <c r="J10" s="39">
        <v>1</v>
      </c>
      <c r="K10" s="31">
        <v>2736</v>
      </c>
      <c r="L10" s="15">
        <v>12467.641149999999</v>
      </c>
      <c r="M10" s="15">
        <v>4982</v>
      </c>
      <c r="N10" s="15">
        <v>72</v>
      </c>
      <c r="O10" s="32">
        <v>1680</v>
      </c>
      <c r="W10" s="2"/>
      <c r="AC10"/>
      <c r="AD10" s="2"/>
    </row>
    <row r="11" spans="2:31" ht="12.75" customHeight="1" x14ac:dyDescent="0.25">
      <c r="C11" s="60" t="s">
        <v>11</v>
      </c>
      <c r="D11" s="60"/>
      <c r="E11" s="60"/>
      <c r="F11" s="60"/>
      <c r="G11" s="60"/>
      <c r="H11" s="60"/>
      <c r="I11" s="1">
        <v>7</v>
      </c>
      <c r="J11" s="39">
        <v>1</v>
      </c>
      <c r="K11" s="31">
        <v>1220</v>
      </c>
      <c r="L11" s="15">
        <v>12059.86875</v>
      </c>
      <c r="M11" s="15">
        <v>4141</v>
      </c>
      <c r="N11" s="15">
        <v>63</v>
      </c>
      <c r="O11" s="32">
        <v>1549</v>
      </c>
      <c r="W11" s="2"/>
      <c r="AC11"/>
      <c r="AD11" s="2"/>
    </row>
    <row r="12" spans="2:31" ht="12.5" x14ac:dyDescent="0.25">
      <c r="C12" s="60"/>
      <c r="D12" s="60"/>
      <c r="E12" s="60"/>
      <c r="F12" s="60"/>
      <c r="G12" s="60"/>
      <c r="H12" s="60"/>
      <c r="I12" s="1">
        <v>8</v>
      </c>
      <c r="J12" s="39">
        <v>1</v>
      </c>
      <c r="K12" s="31">
        <v>365</v>
      </c>
      <c r="L12" s="15">
        <v>11736.68838</v>
      </c>
      <c r="M12" s="15">
        <v>2962</v>
      </c>
      <c r="N12" s="15">
        <v>51</v>
      </c>
      <c r="O12" s="32">
        <v>1145</v>
      </c>
      <c r="W12" s="2"/>
      <c r="AC12"/>
      <c r="AD12" s="2"/>
    </row>
    <row r="13" spans="2:31" ht="12.5" x14ac:dyDescent="0.25">
      <c r="C13" s="3"/>
      <c r="D13" s="61" t="s">
        <v>12</v>
      </c>
      <c r="E13" s="62"/>
      <c r="F13" s="62"/>
      <c r="G13" s="62"/>
      <c r="H13" s="62"/>
      <c r="I13" s="1">
        <v>9</v>
      </c>
      <c r="J13" s="39">
        <v>1</v>
      </c>
      <c r="K13" s="31">
        <v>-876</v>
      </c>
      <c r="L13" s="15">
        <v>11100.05125</v>
      </c>
      <c r="M13" s="15">
        <v>2685</v>
      </c>
      <c r="N13" s="15">
        <v>46</v>
      </c>
      <c r="O13" s="32">
        <v>963</v>
      </c>
      <c r="W13" s="2"/>
      <c r="AC13"/>
      <c r="AD13" s="2"/>
    </row>
    <row r="14" spans="2:31" ht="12.75" customHeight="1" x14ac:dyDescent="0.25">
      <c r="C14" s="16"/>
      <c r="D14" s="46" t="s">
        <v>3</v>
      </c>
      <c r="E14" s="47" t="s">
        <v>4</v>
      </c>
      <c r="F14" s="47" t="s">
        <v>5</v>
      </c>
      <c r="G14" s="47" t="s">
        <v>6</v>
      </c>
      <c r="H14" s="48" t="s">
        <v>7</v>
      </c>
      <c r="I14" s="1">
        <v>10</v>
      </c>
      <c r="J14" s="39">
        <v>1</v>
      </c>
      <c r="K14" s="31">
        <v>-1956</v>
      </c>
      <c r="L14" s="15">
        <v>10868.119839999999</v>
      </c>
      <c r="M14" s="15">
        <v>2208</v>
      </c>
      <c r="N14" s="15">
        <v>40</v>
      </c>
      <c r="O14" s="32">
        <v>867</v>
      </c>
      <c r="W14" s="2"/>
      <c r="AC14"/>
      <c r="AD14" s="2"/>
    </row>
    <row r="15" spans="2:31" ht="12.75" customHeight="1" x14ac:dyDescent="0.25">
      <c r="C15" s="17" t="s">
        <v>13</v>
      </c>
      <c r="D15" s="28">
        <f>MAX(K5:K35)</f>
        <v>32498</v>
      </c>
      <c r="E15" s="29">
        <f t="shared" ref="E15:H15" si="1">MAX(L5:L35)</f>
        <v>16829.678550000001</v>
      </c>
      <c r="F15" s="29">
        <f t="shared" si="1"/>
        <v>16315</v>
      </c>
      <c r="G15" s="29">
        <f t="shared" si="1"/>
        <v>1596</v>
      </c>
      <c r="H15" s="30">
        <f t="shared" si="1"/>
        <v>8910</v>
      </c>
      <c r="I15" s="1">
        <v>11</v>
      </c>
      <c r="J15" s="39">
        <v>1</v>
      </c>
      <c r="K15" s="31">
        <v>-3380</v>
      </c>
      <c r="L15" s="15">
        <v>10773.059499999999</v>
      </c>
      <c r="M15" s="15">
        <v>1875</v>
      </c>
      <c r="N15" s="15">
        <v>36</v>
      </c>
      <c r="O15" s="32">
        <v>682</v>
      </c>
      <c r="W15" s="6"/>
      <c r="AC15"/>
      <c r="AD15" s="2"/>
    </row>
    <row r="16" spans="2:31" ht="12.5" x14ac:dyDescent="0.25">
      <c r="C16" s="18">
        <v>0.95</v>
      </c>
      <c r="D16" s="31">
        <f>PERCENTILE(K5:K35, 0.95)</f>
        <v>18079.5</v>
      </c>
      <c r="E16" s="15">
        <f t="shared" ref="E16:H16" si="2">PERCENTILE(L5:L35, 0.95)</f>
        <v>14281.666140000001</v>
      </c>
      <c r="F16" s="15">
        <f t="shared" si="2"/>
        <v>8740</v>
      </c>
      <c r="G16" s="15">
        <f t="shared" si="2"/>
        <v>148.5</v>
      </c>
      <c r="H16" s="32">
        <f t="shared" si="2"/>
        <v>3389</v>
      </c>
      <c r="I16" s="1">
        <v>12</v>
      </c>
      <c r="J16" s="39">
        <v>1</v>
      </c>
      <c r="K16" s="31">
        <v>-3911</v>
      </c>
      <c r="L16" s="15">
        <v>10427.881299999999</v>
      </c>
      <c r="M16" s="15">
        <v>1591</v>
      </c>
      <c r="N16" s="15">
        <v>6</v>
      </c>
      <c r="O16" s="32">
        <v>478</v>
      </c>
      <c r="W16" s="6"/>
      <c r="AC16"/>
      <c r="AD16" s="2"/>
    </row>
    <row r="17" spans="3:30" ht="12.5" x14ac:dyDescent="0.25">
      <c r="C17" s="19">
        <v>0.75</v>
      </c>
      <c r="D17" s="31">
        <f>PERCENTILE(K5:K35, 0.75)</f>
        <v>-255.5</v>
      </c>
      <c r="E17" s="15">
        <f t="shared" ref="E17:H17" si="3">PERCENTILE(L5:L35, 0.75)</f>
        <v>11418.369815</v>
      </c>
      <c r="F17" s="15">
        <f t="shared" si="3"/>
        <v>2823.5</v>
      </c>
      <c r="G17" s="15">
        <f t="shared" si="3"/>
        <v>48.5</v>
      </c>
      <c r="H17" s="32">
        <f t="shared" si="3"/>
        <v>1054</v>
      </c>
      <c r="I17" s="1">
        <v>13</v>
      </c>
      <c r="J17" s="39">
        <v>1</v>
      </c>
      <c r="K17" s="31">
        <v>-5649</v>
      </c>
      <c r="L17" s="15">
        <v>10337.13546</v>
      </c>
      <c r="M17" s="15">
        <v>1345</v>
      </c>
      <c r="N17" s="15">
        <v>-20</v>
      </c>
      <c r="O17" s="32">
        <v>255</v>
      </c>
      <c r="W17" s="2"/>
      <c r="AC17"/>
      <c r="AD17" s="2"/>
    </row>
    <row r="18" spans="3:30" ht="12.5" x14ac:dyDescent="0.25">
      <c r="C18" s="19">
        <v>0.5</v>
      </c>
      <c r="D18" s="31">
        <f>PERCENTILE(K5:K35, 0.5)</f>
        <v>-8536</v>
      </c>
      <c r="E18" s="15">
        <f t="shared" ref="E18:H18" si="4">PERCENTILE(L5:L35, 0.5)</f>
        <v>9339.3575500000006</v>
      </c>
      <c r="F18" s="15">
        <f t="shared" si="4"/>
        <v>-6</v>
      </c>
      <c r="G18" s="15">
        <f t="shared" si="4"/>
        <v>-162</v>
      </c>
      <c r="H18" s="32">
        <f t="shared" si="4"/>
        <v>-252</v>
      </c>
      <c r="I18" s="1">
        <v>14</v>
      </c>
      <c r="J18" s="39">
        <v>1</v>
      </c>
      <c r="K18" s="31">
        <v>-6414</v>
      </c>
      <c r="L18" s="15">
        <v>10137.311089999999</v>
      </c>
      <c r="M18" s="15">
        <v>905</v>
      </c>
      <c r="N18" s="15">
        <v>-76</v>
      </c>
      <c r="O18" s="32">
        <v>95</v>
      </c>
      <c r="W18" s="2"/>
      <c r="AC18"/>
      <c r="AD18" s="2"/>
    </row>
    <row r="19" spans="3:30" ht="12.5" x14ac:dyDescent="0.25">
      <c r="C19" s="19">
        <v>0.25</v>
      </c>
      <c r="D19" s="31">
        <f>PERCENTILE(K5:K35, 0.25)</f>
        <v>-13469.5</v>
      </c>
      <c r="E19" s="15">
        <f t="shared" ref="E19:H19" si="5">PERCENTILE(L5:L35, 0.25)</f>
        <v>5874.6059600000008</v>
      </c>
      <c r="F19" s="15">
        <f t="shared" si="5"/>
        <v>-1858.5</v>
      </c>
      <c r="G19" s="15">
        <f t="shared" si="5"/>
        <v>-1068.5</v>
      </c>
      <c r="H19" s="32">
        <f t="shared" si="5"/>
        <v>-1609</v>
      </c>
      <c r="I19" s="1">
        <v>15</v>
      </c>
      <c r="J19" s="39">
        <v>1</v>
      </c>
      <c r="K19" s="31">
        <v>-7084</v>
      </c>
      <c r="L19" s="15">
        <v>9717.9866899999997</v>
      </c>
      <c r="M19" s="15">
        <v>659</v>
      </c>
      <c r="N19" s="15">
        <v>-145</v>
      </c>
      <c r="O19" s="32">
        <v>-47</v>
      </c>
      <c r="P19" s="3"/>
      <c r="W19" s="2"/>
      <c r="AC19"/>
      <c r="AD19" s="2"/>
    </row>
    <row r="20" spans="3:30" ht="12.5" x14ac:dyDescent="0.25">
      <c r="C20" s="18">
        <v>0.05</v>
      </c>
      <c r="D20" s="31">
        <f>PERCENTILE(K5:K35, 0.05)</f>
        <v>-20394.5</v>
      </c>
      <c r="E20" s="15">
        <f t="shared" ref="E20:H20" si="6">PERCENTILE(L5:L35, 0.05)</f>
        <v>3800.1441400000003</v>
      </c>
      <c r="F20" s="15">
        <f t="shared" si="6"/>
        <v>-4324</v>
      </c>
      <c r="G20" s="15">
        <f t="shared" si="6"/>
        <v>-4027</v>
      </c>
      <c r="H20" s="32">
        <f t="shared" si="6"/>
        <v>-3204</v>
      </c>
      <c r="I20" s="1">
        <v>16</v>
      </c>
      <c r="J20" s="39">
        <v>1</v>
      </c>
      <c r="K20" s="31">
        <v>-8536</v>
      </c>
      <c r="L20" s="15">
        <v>9339.3575500000006</v>
      </c>
      <c r="M20" s="15">
        <v>-6</v>
      </c>
      <c r="N20" s="15">
        <v>-162</v>
      </c>
      <c r="O20" s="32">
        <v>-252</v>
      </c>
      <c r="P20" s="3"/>
      <c r="W20" s="2"/>
      <c r="AC20"/>
      <c r="AD20" s="2"/>
    </row>
    <row r="21" spans="3:30" ht="12.5" x14ac:dyDescent="0.25">
      <c r="C21" s="58" t="s">
        <v>14</v>
      </c>
      <c r="D21" s="31">
        <f>MIN(0,K5:K35)</f>
        <v>-32242</v>
      </c>
      <c r="E21" s="15">
        <f>MIN(0,L5:L35)</f>
        <v>0</v>
      </c>
      <c r="F21" s="15">
        <f>MIN(0,M5:M35)</f>
        <v>-6668</v>
      </c>
      <c r="G21" s="15">
        <f>MIN(0,N5:N35)</f>
        <v>-8601</v>
      </c>
      <c r="H21" s="32">
        <f>MIN(0,O5:O35)</f>
        <v>-13510</v>
      </c>
      <c r="I21" s="1">
        <v>17</v>
      </c>
      <c r="J21" s="39">
        <v>1</v>
      </c>
      <c r="K21" s="31">
        <v>-9139</v>
      </c>
      <c r="L21" s="15">
        <v>8846.7886699999999</v>
      </c>
      <c r="M21" s="15">
        <v>-296</v>
      </c>
      <c r="N21" s="15">
        <v>-248</v>
      </c>
      <c r="O21" s="32">
        <v>-382</v>
      </c>
      <c r="P21" s="3"/>
      <c r="W21" s="2"/>
      <c r="AC21"/>
      <c r="AD21" s="2"/>
    </row>
    <row r="22" spans="3:30" ht="12.5" x14ac:dyDescent="0.25">
      <c r="C22" s="57" t="s">
        <v>15</v>
      </c>
      <c r="D22" s="28">
        <f>AVERAGE(K5:K35)</f>
        <v>-5788.1290322580644</v>
      </c>
      <c r="E22" s="29">
        <f>AVERAGE(L5:L35)</f>
        <v>8937.7032129032232</v>
      </c>
      <c r="F22" s="29">
        <f>AVERAGE(M5:M35)</f>
        <v>1086.9354838709678</v>
      </c>
      <c r="G22" s="29">
        <f>AVERAGE(N5:N35)</f>
        <v>-914.48387096774195</v>
      </c>
      <c r="H22" s="30">
        <f>AVERAGE(O5:O35)</f>
        <v>-317.90322580645159</v>
      </c>
      <c r="I22" s="1">
        <v>18</v>
      </c>
      <c r="J22" s="39">
        <v>1</v>
      </c>
      <c r="K22" s="31">
        <v>-9776</v>
      </c>
      <c r="L22" s="15">
        <v>8178.4764299999997</v>
      </c>
      <c r="M22" s="15">
        <v>-430</v>
      </c>
      <c r="N22" s="15">
        <v>-394</v>
      </c>
      <c r="O22" s="32">
        <v>-540</v>
      </c>
      <c r="P22" s="3"/>
      <c r="W22" s="2"/>
      <c r="AC22"/>
      <c r="AD22" s="2"/>
    </row>
    <row r="23" spans="3:30" ht="12.5" x14ac:dyDescent="0.25">
      <c r="C23" s="21" t="s">
        <v>16</v>
      </c>
      <c r="D23" s="31">
        <f>STDEV(K5:K35)</f>
        <v>12948.350707694875</v>
      </c>
      <c r="E23" s="15">
        <f>STDEV(L5:L35)</f>
        <v>3683.3257121539082</v>
      </c>
      <c r="F23" s="15">
        <f>STDEV(M5:M35)</f>
        <v>4666.7207611304102</v>
      </c>
      <c r="G23" s="15">
        <f>STDEV(N5:N35)</f>
        <v>1873.8436767060327</v>
      </c>
      <c r="H23" s="32">
        <f>STDEV(O5:O35)</f>
        <v>3421.5163534592739</v>
      </c>
      <c r="I23" s="1">
        <v>19</v>
      </c>
      <c r="J23" s="39">
        <v>1</v>
      </c>
      <c r="K23" s="31">
        <v>-10817</v>
      </c>
      <c r="L23" s="15">
        <v>7990.9022199999999</v>
      </c>
      <c r="M23" s="15">
        <v>-601</v>
      </c>
      <c r="N23" s="15">
        <v>-552</v>
      </c>
      <c r="O23" s="32">
        <v>-776</v>
      </c>
      <c r="P23" s="3"/>
      <c r="Q23" s="41"/>
      <c r="R23" s="3"/>
      <c r="S23" s="3"/>
      <c r="T23" s="3"/>
      <c r="U23" s="3"/>
      <c r="W23" s="2"/>
      <c r="X23" s="12"/>
      <c r="Y23" s="12"/>
      <c r="Z23" s="12"/>
      <c r="AA23" s="13"/>
      <c r="AC23"/>
      <c r="AD23" s="2"/>
    </row>
    <row r="24" spans="3:30" ht="12.75" customHeight="1" x14ac:dyDescent="0.25">
      <c r="C24" s="22" t="s">
        <v>17</v>
      </c>
      <c r="D24" s="49">
        <f>COUNTIF(K$5:K$35,"&gt;=0")/COUNTA(K$5:K$35)</f>
        <v>0.25806451612903225</v>
      </c>
      <c r="E24" s="42">
        <f t="shared" ref="E24:H24" si="7">COUNTIF(L$5:L$35,"&gt;=0")/COUNTA(L$5:L$35)</f>
        <v>1</v>
      </c>
      <c r="F24" s="42">
        <f t="shared" si="7"/>
        <v>0.4838709677419355</v>
      </c>
      <c r="G24" s="42">
        <f>COUNTIF(N$5:N$35,"&gt;=0")/COUNTA(N$5:N$35)</f>
        <v>0.38709677419354838</v>
      </c>
      <c r="H24" s="43">
        <f t="shared" si="7"/>
        <v>0.45161290322580644</v>
      </c>
      <c r="I24" s="1">
        <v>20</v>
      </c>
      <c r="J24" s="39">
        <v>1</v>
      </c>
      <c r="K24" s="31">
        <v>-11278</v>
      </c>
      <c r="L24" s="15">
        <v>7652.0725400000001</v>
      </c>
      <c r="M24" s="15">
        <v>-740</v>
      </c>
      <c r="N24" s="15">
        <v>-721</v>
      </c>
      <c r="O24" s="32">
        <v>-974</v>
      </c>
      <c r="P24" s="3"/>
      <c r="Q24" s="60" t="s">
        <v>18</v>
      </c>
      <c r="R24" s="60"/>
      <c r="S24" s="60"/>
      <c r="T24" s="60"/>
      <c r="U24" s="60"/>
      <c r="V24" s="60"/>
      <c r="W24" s="60"/>
      <c r="X24" s="12"/>
      <c r="Y24" s="12"/>
      <c r="Z24" s="12"/>
      <c r="AA24" s="13"/>
      <c r="AC24"/>
      <c r="AD24" s="2"/>
    </row>
    <row r="25" spans="3:30" ht="12.75" customHeight="1" x14ac:dyDescent="0.25">
      <c r="C25" s="23" t="s">
        <v>19</v>
      </c>
      <c r="D25" s="50">
        <f>1-D24</f>
        <v>0.74193548387096775</v>
      </c>
      <c r="E25" s="44">
        <f>1-E24</f>
        <v>0</v>
      </c>
      <c r="F25" s="44">
        <f>1-F24</f>
        <v>0.5161290322580645</v>
      </c>
      <c r="G25" s="44">
        <f>1-G24</f>
        <v>0.61290322580645162</v>
      </c>
      <c r="H25" s="45">
        <f>1-H24</f>
        <v>0.54838709677419351</v>
      </c>
      <c r="I25" s="1">
        <v>21</v>
      </c>
      <c r="J25" s="39">
        <v>1</v>
      </c>
      <c r="K25" s="31">
        <v>-11716</v>
      </c>
      <c r="L25" s="15">
        <v>7162.4960799999999</v>
      </c>
      <c r="M25" s="15">
        <v>-1130</v>
      </c>
      <c r="N25" s="15">
        <v>-794</v>
      </c>
      <c r="O25" s="32">
        <v>-1181</v>
      </c>
      <c r="P25" s="3"/>
      <c r="Q25" s="60"/>
      <c r="R25" s="60"/>
      <c r="S25" s="60"/>
      <c r="T25" s="60"/>
      <c r="U25" s="60"/>
      <c r="V25" s="60"/>
      <c r="W25" s="60"/>
      <c r="X25" s="12"/>
      <c r="Y25" s="12"/>
      <c r="Z25" s="12"/>
      <c r="AA25" s="13"/>
      <c r="AC25"/>
      <c r="AD25" s="2"/>
    </row>
    <row r="26" spans="3:30" ht="12.5" x14ac:dyDescent="0.25">
      <c r="C26" s="51" t="s">
        <v>20</v>
      </c>
      <c r="D26" s="52">
        <f>MEDIAN(K5:K35)</f>
        <v>-8536</v>
      </c>
      <c r="E26" s="52">
        <f>MEDIAN(L5:L35)</f>
        <v>9339.3575500000006</v>
      </c>
      <c r="F26" s="52">
        <f>MEDIAN(M5:M35)</f>
        <v>-6</v>
      </c>
      <c r="G26" s="52">
        <f>MEDIAN(N5:N35)</f>
        <v>-162</v>
      </c>
      <c r="H26" s="52">
        <f>MEDIAN(O5:O35)</f>
        <v>-252</v>
      </c>
      <c r="I26" s="1">
        <v>22</v>
      </c>
      <c r="J26" s="39">
        <v>1</v>
      </c>
      <c r="K26" s="31">
        <v>-12777</v>
      </c>
      <c r="L26" s="15">
        <v>6471.2349999999997</v>
      </c>
      <c r="M26" s="15">
        <v>-1404</v>
      </c>
      <c r="N26" s="15">
        <v>-904</v>
      </c>
      <c r="O26" s="32">
        <v>-1383</v>
      </c>
      <c r="P26" s="3"/>
      <c r="Q26" s="3"/>
      <c r="R26" s="3"/>
      <c r="S26" s="3"/>
      <c r="T26" s="3"/>
      <c r="U26" s="3"/>
      <c r="V26" s="2"/>
      <c r="W26" s="2"/>
      <c r="X26" s="12"/>
      <c r="Y26" s="12"/>
      <c r="Z26" s="12"/>
      <c r="AA26" s="13"/>
      <c r="AC26"/>
      <c r="AD26" s="2"/>
    </row>
    <row r="27" spans="3:30" ht="12.5" x14ac:dyDescent="0.25">
      <c r="I27" s="1">
        <v>23</v>
      </c>
      <c r="J27" s="39">
        <v>1</v>
      </c>
      <c r="K27" s="31">
        <v>-13308</v>
      </c>
      <c r="L27" s="15">
        <v>6175.5469000000003</v>
      </c>
      <c r="M27" s="15">
        <v>-1686</v>
      </c>
      <c r="N27" s="15">
        <v>-1053</v>
      </c>
      <c r="O27" s="32">
        <v>-1455</v>
      </c>
      <c r="P27" s="3"/>
      <c r="Q27" s="3"/>
      <c r="R27" s="3"/>
      <c r="S27" s="3"/>
      <c r="T27" s="3"/>
      <c r="U27" s="3"/>
      <c r="V27" s="2"/>
      <c r="W27" s="2"/>
      <c r="X27" s="12"/>
      <c r="Y27" s="12"/>
      <c r="Z27" s="12"/>
      <c r="AA27" s="13"/>
      <c r="AC27"/>
      <c r="AD27" s="2"/>
    </row>
    <row r="28" spans="3:30" ht="12.5" x14ac:dyDescent="0.25">
      <c r="I28" s="1">
        <v>24</v>
      </c>
      <c r="J28" s="39">
        <v>1</v>
      </c>
      <c r="K28" s="31">
        <v>-13631</v>
      </c>
      <c r="L28" s="15">
        <v>5573.6650200000004</v>
      </c>
      <c r="M28" s="15">
        <v>-2031</v>
      </c>
      <c r="N28" s="15">
        <v>-1084</v>
      </c>
      <c r="O28" s="32">
        <v>-1763</v>
      </c>
      <c r="P28" s="3"/>
      <c r="X28" s="12"/>
      <c r="Y28" s="12"/>
      <c r="Z28" s="12"/>
      <c r="AA28" s="13"/>
      <c r="AC28"/>
      <c r="AD28" s="2"/>
    </row>
    <row r="29" spans="3:30" ht="12.5" x14ac:dyDescent="0.25">
      <c r="I29" s="1">
        <v>25</v>
      </c>
      <c r="J29" s="39">
        <v>1</v>
      </c>
      <c r="K29" s="31">
        <v>-14636</v>
      </c>
      <c r="L29" s="15">
        <v>5024.0957200000003</v>
      </c>
      <c r="M29" s="15">
        <v>-2239</v>
      </c>
      <c r="N29" s="15">
        <v>-1199</v>
      </c>
      <c r="O29" s="32">
        <v>-1872</v>
      </c>
      <c r="P29" s="3"/>
      <c r="Q29" s="3"/>
      <c r="R29" s="3"/>
      <c r="S29" s="3"/>
      <c r="T29" s="3"/>
      <c r="U29" s="3"/>
      <c r="V29" s="2"/>
      <c r="W29" s="2"/>
      <c r="X29" s="12"/>
      <c r="Y29" s="12"/>
      <c r="Z29" s="12"/>
      <c r="AA29" s="13"/>
      <c r="AC29"/>
      <c r="AD29" s="2"/>
    </row>
    <row r="30" spans="3:30" ht="12.5" x14ac:dyDescent="0.25">
      <c r="I30" s="1">
        <v>26</v>
      </c>
      <c r="J30" s="39">
        <v>1</v>
      </c>
      <c r="K30" s="31">
        <v>-15449</v>
      </c>
      <c r="L30" s="15">
        <v>4851.8440000000001</v>
      </c>
      <c r="M30" s="15">
        <v>-2772</v>
      </c>
      <c r="N30" s="15">
        <v>-1771</v>
      </c>
      <c r="O30" s="32">
        <v>-2019</v>
      </c>
      <c r="P30" s="3"/>
      <c r="Q30" s="3"/>
      <c r="R30" s="3"/>
      <c r="S30" s="3"/>
      <c r="T30" s="3"/>
      <c r="U30" s="3"/>
      <c r="V30" s="2"/>
      <c r="W30" s="2"/>
      <c r="X30" s="12"/>
      <c r="Y30" s="12"/>
      <c r="Z30" s="12"/>
      <c r="AA30" s="13"/>
      <c r="AC30"/>
      <c r="AD30" s="2"/>
    </row>
    <row r="31" spans="3:30" ht="12.5" x14ac:dyDescent="0.25">
      <c r="I31" s="1">
        <v>27</v>
      </c>
      <c r="J31" s="39">
        <v>1</v>
      </c>
      <c r="K31" s="31">
        <v>-16232</v>
      </c>
      <c r="L31" s="15">
        <v>4666.7579999999998</v>
      </c>
      <c r="M31" s="15">
        <v>-3072</v>
      </c>
      <c r="N31" s="15">
        <v>-2275</v>
      </c>
      <c r="O31" s="32">
        <v>-2246</v>
      </c>
      <c r="P31" s="3"/>
      <c r="Q31" s="3"/>
      <c r="R31" s="3"/>
      <c r="S31" s="3"/>
      <c r="T31" s="3"/>
      <c r="U31" s="3"/>
      <c r="V31" s="2"/>
      <c r="W31" s="2"/>
      <c r="X31" s="12"/>
      <c r="Y31" s="12"/>
      <c r="Z31" s="12"/>
      <c r="AA31" s="13"/>
      <c r="AC31"/>
      <c r="AD31" s="2"/>
    </row>
    <row r="32" spans="3:30" ht="12.5" x14ac:dyDescent="0.25">
      <c r="I32" s="1">
        <v>28</v>
      </c>
      <c r="J32" s="39">
        <v>1</v>
      </c>
      <c r="K32" s="31">
        <v>-16994</v>
      </c>
      <c r="L32" s="15">
        <v>4377.2638399999996</v>
      </c>
      <c r="M32" s="15">
        <v>-3569</v>
      </c>
      <c r="N32" s="15">
        <v>-2680</v>
      </c>
      <c r="O32" s="32">
        <v>-2674</v>
      </c>
      <c r="P32" s="3"/>
      <c r="Q32" s="3"/>
      <c r="R32" s="3"/>
      <c r="S32" s="3"/>
      <c r="T32" s="3"/>
      <c r="U32" s="3"/>
      <c r="V32" s="2"/>
      <c r="W32" s="2"/>
      <c r="X32" s="12"/>
      <c r="Y32" s="12"/>
      <c r="Z32" s="12"/>
      <c r="AA32" s="13"/>
      <c r="AC32"/>
      <c r="AD32" s="2"/>
    </row>
    <row r="33" spans="9:30" ht="12.5" x14ac:dyDescent="0.25">
      <c r="I33" s="1">
        <v>29</v>
      </c>
      <c r="J33" s="39">
        <v>1</v>
      </c>
      <c r="K33" s="31">
        <v>-17924</v>
      </c>
      <c r="L33" s="15">
        <v>4222.8072000000002</v>
      </c>
      <c r="M33" s="15">
        <v>-3924</v>
      </c>
      <c r="N33" s="15">
        <v>-3542</v>
      </c>
      <c r="O33" s="32">
        <v>-2894</v>
      </c>
      <c r="P33" s="3"/>
      <c r="Q33" s="3"/>
      <c r="R33" s="3"/>
      <c r="S33" s="3"/>
      <c r="T33" s="3"/>
      <c r="U33" s="3"/>
      <c r="V33" s="2"/>
      <c r="W33" s="2"/>
      <c r="X33" s="12"/>
      <c r="Y33" s="12"/>
      <c r="Z33" s="12"/>
      <c r="AA33" s="13"/>
      <c r="AC33"/>
      <c r="AD33" s="2"/>
    </row>
    <row r="34" spans="9:30" ht="12.5" x14ac:dyDescent="0.25">
      <c r="I34" s="1">
        <v>30</v>
      </c>
      <c r="J34" s="39">
        <v>1</v>
      </c>
      <c r="K34" s="31">
        <v>-22865</v>
      </c>
      <c r="L34" s="15">
        <v>3377.48108</v>
      </c>
      <c r="M34" s="15">
        <v>-4724</v>
      </c>
      <c r="N34" s="15">
        <v>-4512</v>
      </c>
      <c r="O34" s="32">
        <v>-3514</v>
      </c>
      <c r="P34" s="3"/>
      <c r="Q34" s="3"/>
      <c r="R34" s="3"/>
      <c r="S34" s="3"/>
      <c r="T34" s="3"/>
      <c r="U34" s="3"/>
      <c r="V34" s="2"/>
      <c r="W34" s="2"/>
      <c r="X34" s="12"/>
      <c r="Y34" s="12"/>
      <c r="Z34" s="12"/>
      <c r="AA34" s="13"/>
      <c r="AC34"/>
      <c r="AD34" s="2"/>
    </row>
    <row r="35" spans="9:30" ht="12.5" x14ac:dyDescent="0.25">
      <c r="I35" s="1">
        <v>31</v>
      </c>
      <c r="J35" s="40">
        <v>1</v>
      </c>
      <c r="K35" s="33">
        <v>-32242</v>
      </c>
      <c r="L35" s="20">
        <v>1945.713</v>
      </c>
      <c r="M35" s="20">
        <v>-6668</v>
      </c>
      <c r="N35" s="20">
        <v>-8601</v>
      </c>
      <c r="O35" s="34">
        <v>-13510</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fe4086-f886-4b14-83ae-7829b4eab43e">
      <Terms xmlns="http://schemas.microsoft.com/office/infopath/2007/PartnerControls"/>
    </lcf76f155ced4ddcb4097134ff3c332f>
    <Comments xmlns="f0fe4086-f886-4b14-83ae-7829b4eab4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13B989B70F4344A7944CA6FB20C0D9" ma:contentTypeVersion="14" ma:contentTypeDescription="Create a new document." ma:contentTypeScope="" ma:versionID="b631e4e4890997bc8583ff51d3cb1fd6">
  <xsd:schema xmlns:xsd="http://www.w3.org/2001/XMLSchema" xmlns:xs="http://www.w3.org/2001/XMLSchema" xmlns:p="http://schemas.microsoft.com/office/2006/metadata/properties" xmlns:ns2="f0fe4086-f886-4b14-83ae-7829b4eab43e" xmlns:ns3="64eed8e9-abfd-4f3b-89e0-5469ec2f75ab" targetNamespace="http://schemas.microsoft.com/office/2006/metadata/properties" ma:root="true" ma:fieldsID="b3aa6e2d3bb507566047919a8a2ad3ed" ns2:_="" ns3:_="">
    <xsd:import namespace="f0fe4086-f886-4b14-83ae-7829b4eab43e"/>
    <xsd:import namespace="64eed8e9-abfd-4f3b-89e0-5469ec2f75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2:MediaServiceOCR"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e4086-f886-4b14-83ae-7829b4eab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Comments" ma:index="21"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eed8e9-abfd-4f3b-89e0-5469ec2f75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0374B-0EC7-454F-A3EE-8E4ED2B8DFBB}">
  <ds:schemaRefs>
    <ds:schemaRef ds:uri="http://purl.org/dc/elements/1.1/"/>
    <ds:schemaRef ds:uri="http://schemas.microsoft.com/office/2006/metadata/properties"/>
    <ds:schemaRef ds:uri="f0fe4086-f886-4b14-83ae-7829b4eab43e"/>
    <ds:schemaRef ds:uri="http://purl.org/dc/terms/"/>
    <ds:schemaRef ds:uri="64eed8e9-abfd-4f3b-89e0-5469ec2f75ab"/>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B126896-6898-4CEF-A33A-BB351C126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fe4086-f886-4b14-83ae-7829b4eab43e"/>
    <ds:schemaRef ds:uri="64eed8e9-abfd-4f3b-89e0-5469ec2f75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8E436-861F-4992-8E1D-ACC743405309}">
  <ds:schemaRefs>
    <ds:schemaRef ds:uri="http://schemas.microsoft.com/sharepoint/v3/contenttype/forms"/>
  </ds:schemaRefs>
</ds:datastoreItem>
</file>

<file path=docMetadata/LabelInfo.xml><?xml version="1.0" encoding="utf-8"?>
<clbl:labelList xmlns:clbl="http://schemas.microsoft.com/office/2020/mipLabelMetadata">
  <clbl:label id="{c1941c47-a837-430d-8559-fd118a72769e}" enabled="1" method="Standard" siteId="{320c999e-3876-4ad0-b401-d241068e9e6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Mar 26 Published MOS estimates</vt:lpstr>
      <vt:lpstr>Apr 26 Published MOS estimates</vt:lpstr>
      <vt:lpstr>May 26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Jane Chong</cp:lastModifiedBy>
  <cp:revision/>
  <dcterms:created xsi:type="dcterms:W3CDTF">2010-01-06T00:04:41Z</dcterms:created>
  <dcterms:modified xsi:type="dcterms:W3CDTF">2025-10-06T04:13:09Z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0x0101003013B989B70F4344A7944CA6FB20C0D9</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y fmtid="{D5CDD505-2E9C-101B-9397-08002B2CF9AE}" pid="38" name="ArchiveDocument">
    <vt:bool>false</vt:bool>
  </property>
  <property fmtid="{D5CDD505-2E9C-101B-9397-08002B2CF9AE}" pid="39" name="TaxCatchAll">
    <vt:lpwstr/>
  </property>
  <property fmtid="{D5CDD505-2E9C-101B-9397-08002B2CF9AE}" pid="40" name="ComplianceAssetId">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AEMOCustodian">
    <vt:lpwstr>23;#Luke Stevens</vt:lpwstr>
  </property>
  <property fmtid="{D5CDD505-2E9C-101B-9397-08002B2CF9AE}" pid="45" name="TaxKeyword">
    <vt:lpwstr/>
  </property>
  <property fmtid="{D5CDD505-2E9C-101B-9397-08002B2CF9AE}" pid="46" name="MediaServiceImageTags">
    <vt:lpwstr/>
  </property>
  <property fmtid="{D5CDD505-2E9C-101B-9397-08002B2CF9AE}" pid="47" name="TaxKeywordTaxHTField">
    <vt:lpwstr/>
  </property>
  <property fmtid="{D5CDD505-2E9C-101B-9397-08002B2CF9AE}" pid="48" name="fc36bc6de0bf403e9ed4dec84c72e21e">
    <vt:lpwstr/>
  </property>
  <property fmtid="{D5CDD505-2E9C-101B-9397-08002B2CF9AE}" pid="49" name="AEMO_x0020_Collaboration_x0020_Document_x0020_Type">
    <vt:lpwstr/>
  </property>
  <property fmtid="{D5CDD505-2E9C-101B-9397-08002B2CF9AE}" pid="50" name="AEMO Collaboration Document Type">
    <vt:lpwstr/>
  </property>
</Properties>
</file>