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T:\System Operations\Gas System Operations\Trusted Location\MOS Estimates\"/>
    </mc:Choice>
  </mc:AlternateContent>
  <xr:revisionPtr revIDLastSave="0" documentId="13_ncr:1_{9C9450DB-38C8-4297-A019-B5658698D1ED}" xr6:coauthVersionLast="47" xr6:coauthVersionMax="47" xr10:uidLastSave="{00000000-0000-0000-0000-000000000000}"/>
  <bookViews>
    <workbookView xWindow="-110" yWindow="-110" windowWidth="19420" windowHeight="11620" tabRatio="883" activeTab="1" xr2:uid="{00000000-000D-0000-FFFF-FFFF00000000}"/>
  </bookViews>
  <sheets>
    <sheet name="Important Notice" sheetId="10" r:id="rId1"/>
    <sheet name="MOS Estimates Methodology" sheetId="9" r:id="rId2"/>
    <sheet name="June 25 Published MOS estimates" sheetId="4" r:id="rId3"/>
    <sheet name="July 25 Published MOS estimates" sheetId="8" r:id="rId4"/>
    <sheet name="Aug 25 Published MOS estimates" sheetId="6" r:id="rId5"/>
  </sheets>
  <externalReferences>
    <externalReference r:id="rId6"/>
  </externalReferences>
  <definedNames>
    <definedName name="Month1">[1]Inputs!$M$5</definedName>
    <definedName name="Month2">[1]Inputs!$M$6</definedName>
    <definedName name="Month3">[1]Inputs!$M$7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6" l="1"/>
  <c r="G21" i="6"/>
  <c r="F21" i="6"/>
  <c r="D21" i="6"/>
  <c r="E21" i="6"/>
  <c r="H21" i="8"/>
  <c r="G21" i="8"/>
  <c r="F21" i="8"/>
  <c r="E21" i="8"/>
  <c r="D21" i="8"/>
  <c r="D5" i="4"/>
  <c r="E5" i="4"/>
  <c r="F5" i="4"/>
  <c r="G5" i="4"/>
  <c r="H5" i="4"/>
  <c r="D6" i="4"/>
  <c r="E6" i="4"/>
  <c r="F6" i="4"/>
  <c r="G6" i="4"/>
  <c r="H6" i="4"/>
  <c r="E24" i="8" l="1"/>
  <c r="G24" i="8"/>
  <c r="D20" i="8"/>
  <c r="F17" i="4"/>
  <c r="G16" i="4"/>
  <c r="E15" i="4"/>
  <c r="D22" i="6"/>
  <c r="F24" i="8"/>
  <c r="D21" i="4"/>
  <c r="G17" i="4" l="1"/>
  <c r="D5" i="6"/>
  <c r="D15" i="8"/>
  <c r="E21" i="4"/>
  <c r="D24" i="4"/>
  <c r="D25" i="4" s="1"/>
  <c r="H16" i="4"/>
  <c r="F16" i="4"/>
  <c r="D18"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2" i="6"/>
  <c r="E23" i="6"/>
  <c r="F15" i="6"/>
  <c r="F16" i="6"/>
  <c r="F17" i="6"/>
  <c r="F18" i="6"/>
  <c r="F19" i="6"/>
  <c r="F20" i="6"/>
  <c r="F22" i="6"/>
  <c r="F23" i="6"/>
  <c r="G15" i="6"/>
  <c r="G16" i="6"/>
  <c r="G17" i="6"/>
  <c r="G18" i="6"/>
  <c r="G19" i="6"/>
  <c r="G20" i="6"/>
  <c r="G22" i="6"/>
  <c r="G23" i="6"/>
  <c r="H15" i="6"/>
  <c r="H16" i="6"/>
  <c r="H17" i="6"/>
  <c r="H18" i="6"/>
  <c r="H19" i="6"/>
  <c r="H20"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<sst xmlns="http://schemas.openxmlformats.org/spreadsheetml/2006/main" count="96" uniqueCount="25">
  <si>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</si>
  <si>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</si>
  <si>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</si>
  <si>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</si>
  <si>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</si>
  <si>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</si>
  <si>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</si>
  <si>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</si>
  <si>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</si>
  <si>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</si>
  <si>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</si>
  <si>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</si>
  <si>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</si>
  <si>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</si>
  <si>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</si>
  <si>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</si>
  <si>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</si>
  <si>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</si>
  <si>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</si>
  <si>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</si>
  <si>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</si>
  <si>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 xml:space="preserve">Figure 2 - Distribution of daily MOS quantities </t>
  </si>
  <si>
    <t>MOS Period: May 2025</t>
  </si>
  <si>
    <t>MOS Period: June 2025</t>
  </si>
  <si>
    <t>MOS Period: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</si>
</sst>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'June 25 Published MOS estimates'!$C$19</c:f>
              <c:strCache>
                <c:ptCount val="1"/>
                <c:pt idx="0">
                  <c:v>25%</c:v>
                </c:pt>
              </c:strCache>
            </c:strRef>
          </c:tx>
          <c:spPr>
            <a:ln w="28575">
              <a:noFill/>
            </a:ln>
          </c:spPr>
          <c:marker>
            <c:symbol val="none"/>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estimates'!$D$19:$H$19</c:f>
              <c:numCache>
                <c:formatCode>#,##0</c:formatCode>
                <c:ptCount val="5"/>
                <c:pt idx="0">
                  <c:v>-13751.25</c:v>
                </c:pt>
                <c:pt idx="1">
                  <c:v>6282.8905350000005</c:v>
                </c:pt>
                <c:pt idx="2">
                  <c:v>-3235.5</c:v>
                </c:pt>
                <c:pt idx="3">
                  <c:v>-403</c:v>
                </c:pt>
                <c:pt idx="4">
                  <c:v>-1444.75</c:v>
                </c:pt>
              </c:numCache>
            </c:numRef>
          </c:val>
          <c:smooth val="0"/>
          <c:extLst>
            <c:ext xmlns:c16="http://schemas.microsoft.com/office/drawing/2014/chart" uri="{C3380CC4-5D6E-409C-BE32-E72D297353CC}">
              <c16:uniqueId val="{00000000-19B8-4C34-A3F7-D1248307263F}"/>
            </c:ext>
          </c:extLst>
        </c:ser>
        <c:ser>
          <c:idx val="1"/>
          <c:order val="1"/>
          <c:tx>
            <c:strRef>
              <c:f>'June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estimates'!$D$20:$H$20</c:f>
              <c:numCache>
                <c:formatCode>#,##0</c:formatCode>
                <c:ptCount val="5"/>
                <c:pt idx="0">
                  <c:v>-23409.649999999998</c:v>
                </c:pt>
                <c:pt idx="1">
                  <c:v>4820.1046839999999</c:v>
                </c:pt>
                <c:pt idx="2">
                  <c:v>-5770.95</c:v>
                </c:pt>
                <c:pt idx="3">
                  <c:v>-3844.6499999999996</c:v>
                </c:pt>
                <c:pt idx="4">
                  <c:v>-2749.2</c:v>
                </c:pt>
              </c:numCache>
            </c:numRef>
          </c:val>
          <c:smooth val="0"/>
          <c:extLst>
            <c:ext xmlns:c16="http://schemas.microsoft.com/office/drawing/2014/chart" uri="{C3380CC4-5D6E-409C-BE32-E72D297353CC}">
              <c16:uniqueId val="{00000001-19B8-4C34-A3F7-D1248307263F}"/>
            </c:ext>
          </c:extLst>
        </c:ser>
        <c:ser>
          <c:idx val="2"/>
          <c:order val="2"/>
          <c:tx>
            <c:strRef>
              <c:f>'June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estimates'!$D$21:$H$21</c:f>
              <c:numCache>
                <c:formatCode>#,##0</c:formatCode>
                <c:ptCount val="5"/>
                <c:pt idx="0">
                  <c:v>-37968</c:v>
                </c:pt>
                <c:pt idx="1">
                  <c:v>0</c:v>
                </c:pt>
                <c:pt idx="2">
                  <c:v>-11642</c:v>
                </c:pt>
                <c:pt idx="3">
                  <c:v>-10192</c:v>
                </c:pt>
                <c:pt idx="4">
                  <c:v>-5998</c:v>
                </c:pt>
              </c:numCache>
            </c:numRef>
          </c:val>
          <c:smooth val="0"/>
          <c:extLst>
            <c:ext xmlns:c16="http://schemas.microsoft.com/office/drawing/2014/chart" uri="{C3380CC4-5D6E-409C-BE32-E72D297353CC}">
              <c16:uniqueId val="{00000002-19B8-4C34-A3F7-D1248307263F}"/>
            </c:ext>
          </c:extLst>
        </c:ser>
        <c:ser>
          <c:idx val="3"/>
          <c:order val="3"/>
          <c:tx>
            <c:strRef>
              <c:f>'June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estimates'!$D$22:$H$22</c:f>
              <c:numCache>
                <c:formatCode>#,##0</c:formatCode>
                <c:ptCount val="5"/>
                <c:pt idx="0">
                  <c:v>-8527.5</c:v>
                </c:pt>
                <c:pt idx="1">
                  <c:v>9070.8675206666649</c:v>
                </c:pt>
                <c:pt idx="2">
                  <c:v>-383.7</c:v>
                </c:pt>
                <c:pt idx="3">
                  <c:v>-782</c:v>
                </c:pt>
                <c:pt idx="4">
                  <c:v>17.633333333333333</c:v>
                </c:pt>
              </c:numCache>
            </c:numRef>
          </c:val>
          <c:smooth val="0"/>
          <c:extLst>
            <c:ext xmlns:c16="http://schemas.microsoft.com/office/drawing/2014/chart" uri="{C3380CC4-5D6E-409C-BE32-E72D297353CC}">
              <c16:uniqueId val="{00000003-19B8-4C34-A3F7-D1248307263F}"/>
            </c:ext>
          </c:extLst>
        </c:ser>
        <c:ser>
          <c:idx val="4"/>
          <c:order val="4"/>
          <c:tx>
            <c:strRef>
              <c:f>'June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estimates'!$D$26:$H$26</c:f>
              <c:numCache>
                <c:formatCode>#,##0</c:formatCode>
                <c:ptCount val="5"/>
                <c:pt idx="0">
                  <c:v>-8560.5</c:v>
                </c:pt>
                <c:pt idx="1">
                  <c:v>8584.6963749999995</c:v>
                </c:pt>
                <c:pt idx="2">
                  <c:v>-1242.5</c:v>
                </c:pt>
                <c:pt idx="3">
                  <c:v>33</c:v>
                </c:pt>
                <c:pt idx="4">
                  <c:v>-285</c:v>
                </c:pt>
              </c:numCache>
            </c:numRef>
          </c:val>
          <c:smooth val="0"/>
          <c:extLst>
            <c:ext xmlns:c16="http://schemas.microsoft.com/office/drawing/2014/chart" uri="{C3380CC4-5D6E-409C-BE32-E72D297353CC}">
              <c16:uniqueId val="{00000004-19B8-4C34-A3F7-D1248307263F}"/>
            </c:ext>
          </c:extLst>
        </c:ser>
        <c:ser>
          <c:idx val="5"/>
          <c:order val="5"/>
          <c:tx>
            <c:strRef>
              <c:f>'June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estimates'!$D$15:$H$15</c:f>
              <c:numCache>
                <c:formatCode>#,##0</c:formatCode>
                <c:ptCount val="5"/>
                <c:pt idx="0">
                  <c:v>18508</c:v>
                </c:pt>
                <c:pt idx="1">
                  <c:v>18704.735420000001</c:v>
                </c:pt>
                <c:pt idx="2">
                  <c:v>15569</c:v>
                </c:pt>
                <c:pt idx="3">
                  <c:v>530</c:v>
                </c:pt>
                <c:pt idx="4">
                  <c:v>6965</c:v>
                </c:pt>
              </c:numCache>
            </c:numRef>
          </c:val>
          <c:smooth val="0"/>
          <c:extLst>
            <c:ext xmlns:c16="http://schemas.microsoft.com/office/drawing/2014/chart" uri="{C3380CC4-5D6E-409C-BE32-E72D297353CC}">
              <c16:uniqueId val="{00000005-19B8-4C34-A3F7-D1248307263F}"/>
            </c:ext>
          </c:extLst>
        </c:ser>
        <c:ser>
          <c:idx val="10"/>
          <c:order val="6"/>
          <c:tx>
            <c:strRef>
              <c:f>'June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estimates'!$D$16:$H$16</c:f>
              <c:numCache>
                <c:formatCode>#,##0</c:formatCode>
                <c:ptCount val="5"/>
                <c:pt idx="0">
                  <c:v>9117.2999999999829</c:v>
                </c:pt>
                <c:pt idx="1">
                  <c:v>15870.311264999997</c:v>
                </c:pt>
                <c:pt idx="2">
                  <c:v>8321.2499999999927</c:v>
                </c:pt>
                <c:pt idx="3">
                  <c:v>130.34999999999985</c:v>
                </c:pt>
                <c:pt idx="4">
                  <c:v>4303.6999999999971</c:v>
                </c:pt>
              </c:numCache>
            </c:numRef>
          </c:val>
          <c:smooth val="0"/>
          <c:extLst>
            <c:ext xmlns:c16="http://schemas.microsoft.com/office/drawing/2014/chart" uri="{C3380CC4-5D6E-409C-BE32-E72D297353CC}">
              <c16:uniqueId val="{00000006-19B8-4C34-A3F7-D1248307263F}"/>
            </c:ext>
          </c:extLst>
        </c:ser>
        <c:ser>
          <c:idx val="11"/>
          <c:order val="7"/>
          <c:tx>
            <c:strRef>
              <c:f>'June 25 Published MOS estimates'!$C$17</c:f>
              <c:strCache>
                <c:ptCount val="1"/>
                <c:pt idx="0">
                  <c:v>75%</c:v>
                </c:pt>
              </c:strCache>
            </c:strRef>
          </c:tx>
          <c:spPr>
            <a:ln w="28575">
              <a:noFill/>
            </a:ln>
          </c:spPr>
          <c:marker>
            <c:symbol val="none"/>
          </c:marker>
          <c:cat>
            <c:strRef>
              <c:f>'June 25 Published MOS estimates'!$D$4:$H$4</c:f>
              <c:strCache>
                <c:ptCount val="5"/>
                <c:pt idx="0">
                  <c:v>Sydney MSP</c:v>
                </c:pt>
                <c:pt idx="1">
                  <c:v>Sydney EGP</c:v>
                </c:pt>
                <c:pt idx="2">
                  <c:v>Adelaide MAP</c:v>
                </c:pt>
                <c:pt idx="3">
                  <c:v>Adelaide SEAGas</c:v>
                </c:pt>
                <c:pt idx="4">
                  <c:v>Brisbane RBP</c:v>
                </c:pt>
              </c:strCache>
            </c:strRef>
          </c:cat>
          <c:val>
            <c:numRef>
              <c:f>'June 25 Published MOS estimates'!$D$17:$H$17</c:f>
              <c:numCache>
                <c:formatCode>#,##0</c:formatCode>
                <c:ptCount val="5"/>
                <c:pt idx="0">
                  <c:v>-3064.25</c:v>
                </c:pt>
                <c:pt idx="1">
                  <c:v>10975.92813</c:v>
                </c:pt>
                <c:pt idx="2">
                  <c:v>1427.25</c:v>
                </c:pt>
                <c:pt idx="3">
                  <c:v>55.25</c:v>
                </c:pt>
                <c:pt idx="4">
                  <c:v>1142.75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'June 25 Published MOS estimates'!$K$4</c:f>
              <c:strCache>
                <c:ptCount val="1"/>
                <c:pt idx="0">
                  <c:v>Sydney MSP</c:v>
                </c:pt>
              </c:strCache>
            </c:strRef>
          </c:tx>
          <c:spPr>
            <a:ln w="25400">
              <a:solidFill>
                <a:srgbClr val="00FFFF"/>
              </a:solidFill>
              <a:prstDash val="solid"/>
            </a:ln>
          </c:spPr>
          <c:marker>
            <c:symbol val="none"/>
          </c:marker>
          <c:val>
            <c:numRef>
              <c:f>'June 25 Published MOS estimates'!$K$5:$K$35</c:f>
              <c:numCache>
                <c:formatCode>#,##0</c:formatCode>
                <c:ptCount val="31"/>
                <c:pt idx="0">
                  <c:v>18508</c:v>
                </c:pt>
                <c:pt idx="1">
                  <c:v>11730</c:v>
                </c:pt>
                <c:pt idx="2">
                  <c:v>5924</c:v>
                </c:pt>
                <c:pt idx="3">
                  <c:v>1197</c:v>
                </c:pt>
                <c:pt idx="4">
                  <c:v>-321</c:v>
                </c:pt>
                <c:pt idx="5">
                  <c:v>-1339</c:v>
                </c:pt>
                <c:pt idx="6">
                  <c:v>-2511</c:v>
                </c:pt>
                <c:pt idx="7">
                  <c:v>-3000</c:v>
                </c:pt>
                <c:pt idx="8">
                  <c:v>-3257</c:v>
                </c:pt>
                <c:pt idx="9">
                  <c:v>-4093</c:v>
                </c:pt>
                <c:pt idx="10">
                  <c:v>-5167</c:v>
                </c:pt>
                <c:pt idx="11">
                  <c:v>-7063</c:v>
                </c:pt>
                <c:pt idx="12">
                  <c:v>-7583</c:v>
                </c:pt>
                <c:pt idx="13">
                  <c:v>-7918</c:v>
                </c:pt>
                <c:pt idx="14">
                  <c:v>-8416</c:v>
                </c:pt>
                <c:pt idx="15">
                  <c:v>-8705</c:v>
                </c:pt>
                <c:pt idx="16">
                  <c:v>-9020</c:v>
                </c:pt>
                <c:pt idx="17">
                  <c:v>-9858</c:v>
                </c:pt>
                <c:pt idx="18">
                  <c:v>-10275</c:v>
                </c:pt>
                <c:pt idx="19">
                  <c:v>-11432</c:v>
                </c:pt>
                <c:pt idx="20">
                  <c:v>-12030</c:v>
                </c:pt>
                <c:pt idx="21">
                  <c:v>-12744</c:v>
                </c:pt>
                <c:pt idx="22">
                  <c:v>-14087</c:v>
                </c:pt>
                <c:pt idx="23">
                  <c:v>-15639</c:v>
                </c:pt>
                <c:pt idx="24">
                  <c:v>-16972</c:v>
                </c:pt>
                <c:pt idx="25">
                  <c:v>-17860</c:v>
                </c:pt>
                <c:pt idx="26">
                  <c:v>-19387</c:v>
                </c:pt>
                <c:pt idx="27">
                  <c:v>-21868</c:v>
                </c:pt>
                <c:pt idx="28">
                  <c:v>-24671</c:v>
                </c:pt>
                <c:pt idx="29">
                  <c:v>-37968</c:v>
                </c:pt>
              </c:numCache>
            </c:numRef>
          </c:val>
          <c:smooth val="1"/>
          <c:extLst>
            <c:ext xmlns:c16="http://schemas.microsoft.com/office/drawing/2014/chart" uri="{C3380CC4-5D6E-409C-BE32-E72D297353CC}">
              <c16:uniqueId val="{00000000-5753-48B0-876B-518DDA461ADA}"/>
            </c:ext>
          </c:extLst>
        </c:ser>
        <c:ser>
          <c:idx val="1"/>
          <c:order val="1"/>
          <c:tx>
            <c:strRef>
              <c:f>'June 25 Published MOS estimates'!$L$4</c:f>
              <c:strCache>
                <c:ptCount val="1"/>
                <c:pt idx="0">
                  <c:v>Sydney EGP</c:v>
                </c:pt>
              </c:strCache>
            </c:strRef>
          </c:tx>
          <c:spPr>
            <a:ln w="25400">
              <a:solidFill>
                <a:srgbClr val="0000FF"/>
              </a:solidFill>
              <a:prstDash val="solid"/>
            </a:ln>
          </c:spPr>
          <c:marker>
            <c:symbol val="none"/>
          </c:marker>
          <c:val>
            <c:numRef>
              <c:f>'June 25 Published MOS estimates'!$L$5:$L$35</c:f>
              <c:numCache>
                <c:formatCode>#,##0</c:formatCode>
                <c:ptCount val="31"/>
                <c:pt idx="0">
                  <c:v>18704.735420000001</c:v>
                </c:pt>
                <c:pt idx="1">
                  <c:v>16465.66446</c:v>
                </c:pt>
                <c:pt idx="2">
                  <c:v>15142.657359999999</c:v>
                </c:pt>
                <c:pt idx="3">
                  <c:v>13809.615540000001</c:v>
                </c:pt>
                <c:pt idx="4">
                  <c:v>13170.890600000001</c:v>
                </c:pt>
                <c:pt idx="5">
                  <c:v>12092.805679999999</c:v>
                </c:pt>
                <c:pt idx="6">
                  <c:v>11717.928400000001</c:v>
                </c:pt>
                <c:pt idx="7">
                  <c:v>11093.733539999999</c:v>
                </c:pt>
                <c:pt idx="8">
                  <c:v>10622.5119</c:v>
                </c:pt>
                <c:pt idx="9">
                  <c:v>10280.3706</c:v>
                </c:pt>
                <c:pt idx="10">
                  <c:v>9948.5740700000006</c:v>
                </c:pt>
                <c:pt idx="11">
                  <c:v>9529.5883300000005</c:v>
                </c:pt>
                <c:pt idx="12">
                  <c:v>9112.4301799999994</c:v>
                </c:pt>
                <c:pt idx="13">
                  <c:v>8956.5242899999994</c:v>
                </c:pt>
                <c:pt idx="14">
                  <c:v>8818.7054200000002</c:v>
                </c:pt>
                <c:pt idx="15">
                  <c:v>8350.6873300000007</c:v>
                </c:pt>
                <c:pt idx="16">
                  <c:v>7961.5733300000002</c:v>
                </c:pt>
                <c:pt idx="17">
                  <c:v>7377.9331000000002</c:v>
                </c:pt>
                <c:pt idx="18">
                  <c:v>7189.9353899999996</c:v>
                </c:pt>
                <c:pt idx="19">
                  <c:v>6806.2156599999998</c:v>
                </c:pt>
                <c:pt idx="20">
                  <c:v>6562.0495499999997</c:v>
                </c:pt>
                <c:pt idx="21">
                  <c:v>6358.1245200000003</c:v>
                </c:pt>
                <c:pt idx="22">
                  <c:v>6257.8125399999999</c:v>
                </c:pt>
                <c:pt idx="23">
                  <c:v>6097.6895299999996</c:v>
                </c:pt>
                <c:pt idx="24">
                  <c:v>5914.7914199999996</c:v>
                </c:pt>
                <c:pt idx="25">
                  <c:v>5757.9454100000003</c:v>
                </c:pt>
                <c:pt idx="26">
                  <c:v>5412.7267499999998</c:v>
                </c:pt>
                <c:pt idx="27">
                  <c:v>5093.9537099999998</c:v>
                </c:pt>
                <c:pt idx="28">
                  <c:v>4596.0463900000004</c:v>
                </c:pt>
                <c:pt idx="29">
                  <c:v>2921.8051999999998</c:v>
                </c:pt>
              </c:numCache>
            </c:numRef>
          </c:val>
          <c:smooth val="1"/>
          <c:extLst>
            <c:ext xmlns:c16="http://schemas.microsoft.com/office/drawing/2014/chart" uri="{C3380CC4-5D6E-409C-BE32-E72D297353CC}">
              <c16:uniqueId val="{00000001-5753-48B0-876B-518DDA461ADA}"/>
            </c:ext>
          </c:extLst>
        </c:ser>
        <c:ser>
          <c:idx val="2"/>
          <c:order val="2"/>
          <c:tx>
            <c:strRef>
              <c:f>'June 25 Published MOS estimates'!$M$4</c:f>
              <c:strCache>
                <c:ptCount val="1"/>
                <c:pt idx="0">
                  <c:v>Adelaide MAP</c:v>
                </c:pt>
              </c:strCache>
            </c:strRef>
          </c:tx>
          <c:spPr>
            <a:ln w="25400">
              <a:solidFill>
                <a:srgbClr val="FFC322"/>
              </a:solidFill>
              <a:prstDash val="solid"/>
            </a:ln>
          </c:spPr>
          <c:marker>
            <c:symbol val="none"/>
          </c:marker>
          <c:val>
            <c:numRef>
              <c:f>'June 25 Published MOS estimates'!$M$5:$M$35</c:f>
              <c:numCache>
                <c:formatCode>#,##0</c:formatCode>
                <c:ptCount val="31"/>
                <c:pt idx="0">
                  <c:v>15569</c:v>
                </c:pt>
                <c:pt idx="1">
                  <c:v>9498</c:v>
                </c:pt>
                <c:pt idx="2">
                  <c:v>6883</c:v>
                </c:pt>
                <c:pt idx="3">
                  <c:v>4526</c:v>
                </c:pt>
                <c:pt idx="4">
                  <c:v>4044</c:v>
                </c:pt>
                <c:pt idx="5">
                  <c:v>3210</c:v>
                </c:pt>
                <c:pt idx="6">
                  <c:v>2354</c:v>
                </c:pt>
                <c:pt idx="7">
                  <c:v>1560</c:v>
                </c:pt>
                <c:pt idx="8">
                  <c:v>1029</c:v>
                </c:pt>
                <c:pt idx="9">
                  <c:v>772</c:v>
                </c:pt>
                <c:pt idx="10">
                  <c:v>461</c:v>
                </c:pt>
                <c:pt idx="11">
                  <c:v>-187</c:v>
                </c:pt>
                <c:pt idx="12">
                  <c:v>-575</c:v>
                </c:pt>
                <c:pt idx="13">
                  <c:v>-882</c:v>
                </c:pt>
                <c:pt idx="14">
                  <c:v>-1074</c:v>
                </c:pt>
                <c:pt idx="15">
                  <c:v>-1411</c:v>
                </c:pt>
                <c:pt idx="16">
                  <c:v>-1588</c:v>
                </c:pt>
                <c:pt idx="17">
                  <c:v>-1852</c:v>
                </c:pt>
                <c:pt idx="18">
                  <c:v>-2133</c:v>
                </c:pt>
                <c:pt idx="19">
                  <c:v>-2318</c:v>
                </c:pt>
                <c:pt idx="20">
                  <c:v>-2512</c:v>
                </c:pt>
                <c:pt idx="21">
                  <c:v>-2949</c:v>
                </c:pt>
                <c:pt idx="22">
                  <c:v>-3331</c:v>
                </c:pt>
                <c:pt idx="23">
                  <c:v>-3608</c:v>
                </c:pt>
                <c:pt idx="24">
                  <c:v>-4087</c:v>
                </c:pt>
                <c:pt idx="25">
                  <c:v>-4766</c:v>
                </c:pt>
                <c:pt idx="26">
                  <c:v>-5031</c:v>
                </c:pt>
                <c:pt idx="27">
                  <c:v>-5381</c:v>
                </c:pt>
                <c:pt idx="28">
                  <c:v>-6090</c:v>
                </c:pt>
                <c:pt idx="29">
                  <c:v>-11642</c:v>
                </c:pt>
              </c:numCache>
            </c:numRef>
          </c:val>
          <c:smooth val="1"/>
          <c:extLst>
            <c:ext xmlns:c16="http://schemas.microsoft.com/office/drawing/2014/chart" uri="{C3380CC4-5D6E-409C-BE32-E72D297353CC}">
              <c16:uniqueId val="{00000002-5753-48B0-876B-518DDA461ADA}"/>
            </c:ext>
          </c:extLst>
        </c:ser>
        <c:ser>
          <c:idx val="3"/>
          <c:order val="3"/>
          <c:tx>
            <c:strRef>
              <c:f>'June 25 Published MOS estimates'!$N$4</c:f>
              <c:strCache>
                <c:ptCount val="1"/>
                <c:pt idx="0">
                  <c:v>Adelaide SEAGas</c:v>
                </c:pt>
              </c:strCache>
            </c:strRef>
          </c:tx>
          <c:spPr>
            <a:ln w="25400">
              <a:solidFill>
                <a:srgbClr val="FF6600"/>
              </a:solidFill>
              <a:prstDash val="solid"/>
            </a:ln>
          </c:spPr>
          <c:marker>
            <c:symbol val="none"/>
          </c:marker>
          <c:val>
            <c:numRef>
              <c:f>'June 25 Published MOS estimates'!$N$5:$N$35</c:f>
              <c:numCache>
                <c:formatCode>#,##0</c:formatCode>
                <c:ptCount val="31"/>
                <c:pt idx="0">
                  <c:v>530</c:v>
                </c:pt>
                <c:pt idx="1">
                  <c:v>156</c:v>
                </c:pt>
                <c:pt idx="2">
                  <c:v>99</c:v>
                </c:pt>
                <c:pt idx="3">
                  <c:v>86</c:v>
                </c:pt>
                <c:pt idx="4">
                  <c:v>78</c:v>
                </c:pt>
                <c:pt idx="5">
                  <c:v>73</c:v>
                </c:pt>
                <c:pt idx="6">
                  <c:v>69</c:v>
                </c:pt>
                <c:pt idx="7">
                  <c:v>56</c:v>
                </c:pt>
                <c:pt idx="8">
                  <c:v>53</c:v>
                </c:pt>
                <c:pt idx="9">
                  <c:v>50</c:v>
                </c:pt>
                <c:pt idx="10">
                  <c:v>46</c:v>
                </c:pt>
                <c:pt idx="11">
                  <c:v>43</c:v>
                </c:pt>
                <c:pt idx="12">
                  <c:v>39</c:v>
                </c:pt>
                <c:pt idx="13">
                  <c:v>37</c:v>
                </c:pt>
                <c:pt idx="14">
                  <c:v>35</c:v>
                </c:pt>
                <c:pt idx="15">
                  <c:v>31</c:v>
                </c:pt>
                <c:pt idx="16">
                  <c:v>9</c:v>
                </c:pt>
                <c:pt idx="17">
                  <c:v>-3</c:v>
                </c:pt>
                <c:pt idx="18">
                  <c:v>-63</c:v>
                </c:pt>
                <c:pt idx="19">
                  <c:v>-140</c:v>
                </c:pt>
                <c:pt idx="20">
                  <c:v>-212</c:v>
                </c:pt>
                <c:pt idx="21">
                  <c:v>-313</c:v>
                </c:pt>
                <c:pt idx="22">
                  <c:v>-433</c:v>
                </c:pt>
                <c:pt idx="23">
                  <c:v>-582</c:v>
                </c:pt>
                <c:pt idx="24">
                  <c:v>-1167</c:v>
                </c:pt>
                <c:pt idx="25">
                  <c:v>-1796</c:v>
                </c:pt>
                <c:pt idx="26">
                  <c:v>-2436</c:v>
                </c:pt>
                <c:pt idx="27">
                  <c:v>-3425</c:v>
                </c:pt>
                <c:pt idx="28">
                  <c:v>-4188</c:v>
                </c:pt>
                <c:pt idx="29">
                  <c:v>-10192</c:v>
                </c:pt>
              </c:numCache>
            </c:numRef>
          </c:val>
          <c:smooth val="1"/>
          <c:extLst>
            <c:ext xmlns:c16="http://schemas.microsoft.com/office/drawing/2014/chart" uri="{C3380CC4-5D6E-409C-BE32-E72D297353CC}">
              <c16:uniqueId val="{00000003-5753-48B0-876B-518DDA461ADA}"/>
            </c:ext>
          </c:extLst>
        </c:ser>
        <c:ser>
          <c:idx val="4"/>
          <c:order val="4"/>
          <c:tx>
            <c:strRef>
              <c:f>'June 25 Published MOS estimates'!$O$4</c:f>
              <c:strCache>
                <c:ptCount val="1"/>
                <c:pt idx="0">
                  <c:v>Brisbane RBP</c:v>
                </c:pt>
              </c:strCache>
            </c:strRef>
          </c:tx>
          <c:marker>
            <c:symbol val="none"/>
          </c:marker>
          <c:val>
            <c:numRef>
              <c:f>'June 25 Published MOS estimates'!$O$5:$O$35</c:f>
              <c:numCache>
                <c:formatCode>#,##0</c:formatCode>
                <c:ptCount val="31"/>
                <c:pt idx="0">
                  <c:v>6965</c:v>
                </c:pt>
                <c:pt idx="1">
                  <c:v>4841</c:v>
                </c:pt>
                <c:pt idx="2">
                  <c:v>3647</c:v>
                </c:pt>
                <c:pt idx="3">
                  <c:v>2855</c:v>
                </c:pt>
                <c:pt idx="4">
                  <c:v>2232</c:v>
                </c:pt>
                <c:pt idx="5">
                  <c:v>1833</c:v>
                </c:pt>
                <c:pt idx="6">
                  <c:v>1483</c:v>
                </c:pt>
                <c:pt idx="7">
                  <c:v>1233</c:v>
                </c:pt>
                <c:pt idx="8">
                  <c:v>872</c:v>
                </c:pt>
                <c:pt idx="9">
                  <c:v>560</c:v>
                </c:pt>
                <c:pt idx="10">
                  <c:v>448</c:v>
                </c:pt>
                <c:pt idx="11">
                  <c:v>325</c:v>
                </c:pt>
                <c:pt idx="12">
                  <c:v>176</c:v>
                </c:pt>
                <c:pt idx="13">
                  <c:v>-25</c:v>
                </c:pt>
                <c:pt idx="14">
                  <c:v>-182</c:v>
                </c:pt>
                <c:pt idx="15">
                  <c:v>-388</c:v>
                </c:pt>
                <c:pt idx="16">
                  <c:v>-543</c:v>
                </c:pt>
                <c:pt idx="17">
                  <c:v>-628</c:v>
                </c:pt>
                <c:pt idx="18">
                  <c:v>-704</c:v>
                </c:pt>
                <c:pt idx="19">
                  <c:v>-816</c:v>
                </c:pt>
                <c:pt idx="20">
                  <c:v>-1032</c:v>
                </c:pt>
                <c:pt idx="21">
                  <c:v>-1264</c:v>
                </c:pt>
                <c:pt idx="22">
                  <c:v>-1505</c:v>
                </c:pt>
                <c:pt idx="23">
                  <c:v>-1768</c:v>
                </c:pt>
                <c:pt idx="24">
                  <c:v>-1894</c:v>
                </c:pt>
                <c:pt idx="25">
                  <c:v>-2306</c:v>
                </c:pt>
                <c:pt idx="26">
                  <c:v>-2418</c:v>
                </c:pt>
                <c:pt idx="27">
                  <c:v>-2593</c:v>
                </c:pt>
                <c:pt idx="28">
                  <c:v>-2877</c:v>
                </c:pt>
                <c:pt idx="29">
                  <c:v>-5998</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'July 25 Published MOS estimates'!$C$19</c:f>
              <c:strCache>
                <c:ptCount val="1"/>
                <c:pt idx="0">
                  <c:v>25%</c:v>
                </c:pt>
              </c:strCache>
            </c:strRef>
          </c:tx>
          <c:spPr>
            <a:ln w="28575">
              <a:noFill/>
            </a:ln>
          </c:spPr>
          <c:marker>
            <c:symbol val="none"/>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estimates'!$D$19:$H$19</c:f>
              <c:numCache>
                <c:formatCode>#,##0</c:formatCode>
                <c:ptCount val="5"/>
                <c:pt idx="0">
                  <c:v>-17977</c:v>
                </c:pt>
                <c:pt idx="1">
                  <c:v>5862.4071050000002</c:v>
                </c:pt>
                <c:pt idx="2">
                  <c:v>-2285</c:v>
                </c:pt>
                <c:pt idx="3">
                  <c:v>-2291</c:v>
                </c:pt>
                <c:pt idx="4">
                  <c:v>-1372.5</c:v>
                </c:pt>
              </c:numCache>
            </c:numRef>
          </c:val>
          <c:smooth val="0"/>
          <c:extLst>
            <c:ext xmlns:c16="http://schemas.microsoft.com/office/drawing/2014/chart" uri="{C3380CC4-5D6E-409C-BE32-E72D297353CC}">
              <c16:uniqueId val="{00000000-14AF-47D2-8222-FBDCFB7C1040}"/>
            </c:ext>
          </c:extLst>
        </c:ser>
        <c:ser>
          <c:idx val="1"/>
          <c:order val="1"/>
          <c:tx>
            <c:strRef>
              <c:f>'July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estimates'!$D$20:$H$20</c:f>
              <c:numCache>
                <c:formatCode>#,##0</c:formatCode>
                <c:ptCount val="5"/>
                <c:pt idx="0">
                  <c:v>-24554</c:v>
                </c:pt>
                <c:pt idx="1">
                  <c:v>4855.7657799999997</c:v>
                </c:pt>
                <c:pt idx="2">
                  <c:v>-4880</c:v>
                </c:pt>
                <c:pt idx="3">
                  <c:v>-5958</c:v>
                </c:pt>
                <c:pt idx="4">
                  <c:v>-3173</c:v>
                </c:pt>
              </c:numCache>
            </c:numRef>
          </c:val>
          <c:smooth val="0"/>
          <c:extLst>
            <c:ext xmlns:c16="http://schemas.microsoft.com/office/drawing/2014/chart" uri="{C3380CC4-5D6E-409C-BE32-E72D297353CC}">
              <c16:uniqueId val="{00000001-14AF-47D2-8222-FBDCFB7C1040}"/>
            </c:ext>
          </c:extLst>
        </c:ser>
        <c:ser>
          <c:idx val="2"/>
          <c:order val="2"/>
          <c:tx>
            <c:strRef>
              <c:f>'July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estimates'!$D$21:$H$21</c:f>
              <c:numCache>
                <c:formatCode>#,##0</c:formatCode>
                <c:ptCount val="5"/>
                <c:pt idx="0">
                  <c:v>-40175</c:v>
                </c:pt>
                <c:pt idx="1">
                  <c:v>0</c:v>
                </c:pt>
                <c:pt idx="2">
                  <c:v>-7235</c:v>
                </c:pt>
                <c:pt idx="3">
                  <c:v>-12659</c:v>
                </c:pt>
                <c:pt idx="4">
                  <c:v>-5197</c:v>
                </c:pt>
              </c:numCache>
            </c:numRef>
          </c:val>
          <c:smooth val="0"/>
          <c:extLst>
            <c:ext xmlns:c16="http://schemas.microsoft.com/office/drawing/2014/chart" uri="{C3380CC4-5D6E-409C-BE32-E72D297353CC}">
              <c16:uniqueId val="{00000002-14AF-47D2-8222-FBDCFB7C1040}"/>
            </c:ext>
          </c:extLst>
        </c:ser>
        <c:ser>
          <c:idx val="3"/>
          <c:order val="3"/>
          <c:tx>
            <c:strRef>
              <c:f>'July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estimates'!$D$22:$H$22</c:f>
              <c:numCache>
                <c:formatCode>#,##0</c:formatCode>
                <c:ptCount val="5"/>
                <c:pt idx="0">
                  <c:v>-11122.129032258064</c:v>
                </c:pt>
                <c:pt idx="1">
                  <c:v>8550.3986790322579</c:v>
                </c:pt>
                <c:pt idx="2">
                  <c:v>672.9677419354839</c:v>
                </c:pt>
                <c:pt idx="3">
                  <c:v>-1443.0967741935483</c:v>
                </c:pt>
                <c:pt idx="4">
                  <c:v>-76.129032258064512</c:v>
                </c:pt>
              </c:numCache>
            </c:numRef>
          </c:val>
          <c:smooth val="0"/>
          <c:extLst>
            <c:ext xmlns:c16="http://schemas.microsoft.com/office/drawing/2014/chart" uri="{C3380CC4-5D6E-409C-BE32-E72D297353CC}">
              <c16:uniqueId val="{00000003-14AF-47D2-8222-FBDCFB7C1040}"/>
            </c:ext>
          </c:extLst>
        </c:ser>
        <c:ser>
          <c:idx val="4"/>
          <c:order val="4"/>
          <c:tx>
            <c:strRef>
              <c:f>'July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estimates'!$D$26:$H$26</c:f>
              <c:numCache>
                <c:formatCode>#,##0</c:formatCode>
                <c:ptCount val="5"/>
                <c:pt idx="0">
                  <c:v>-11441</c:v>
                </c:pt>
                <c:pt idx="1">
                  <c:v>7238.0709399999996</c:v>
                </c:pt>
                <c:pt idx="2">
                  <c:v>31</c:v>
                </c:pt>
                <c:pt idx="3">
                  <c:v>-299</c:v>
                </c:pt>
                <c:pt idx="4">
                  <c:v>-228</c:v>
                </c:pt>
              </c:numCache>
            </c:numRef>
          </c:val>
          <c:smooth val="0"/>
          <c:extLst>
            <c:ext xmlns:c16="http://schemas.microsoft.com/office/drawing/2014/chart" uri="{C3380CC4-5D6E-409C-BE32-E72D297353CC}">
              <c16:uniqueId val="{00000004-14AF-47D2-8222-FBDCFB7C1040}"/>
            </c:ext>
          </c:extLst>
        </c:ser>
        <c:ser>
          <c:idx val="5"/>
          <c:order val="5"/>
          <c:tx>
            <c:strRef>
              <c:f>'July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estimates'!$D$15:$H$15</c:f>
              <c:numCache>
                <c:formatCode>#,##0</c:formatCode>
                <c:ptCount val="5"/>
                <c:pt idx="0">
                  <c:v>10626</c:v>
                </c:pt>
                <c:pt idx="1">
                  <c:v>18443.748749999999</c:v>
                </c:pt>
                <c:pt idx="2">
                  <c:v>13234</c:v>
                </c:pt>
                <c:pt idx="3">
                  <c:v>5459</c:v>
                </c:pt>
                <c:pt idx="4">
                  <c:v>9112</c:v>
                </c:pt>
              </c:numCache>
            </c:numRef>
          </c:val>
          <c:smooth val="0"/>
          <c:extLst>
            <c:ext xmlns:c16="http://schemas.microsoft.com/office/drawing/2014/chart" uri="{C3380CC4-5D6E-409C-BE32-E72D297353CC}">
              <c16:uniqueId val="{00000005-14AF-47D2-8222-FBDCFB7C1040}"/>
            </c:ext>
          </c:extLst>
        </c:ser>
        <c:ser>
          <c:idx val="10"/>
          <c:order val="6"/>
          <c:tx>
            <c:strRef>
              <c:f>'July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estimates'!$D$16:$H$16</c:f>
              <c:numCache>
                <c:formatCode>#,##0</c:formatCode>
                <c:ptCount val="5"/>
                <c:pt idx="0">
                  <c:v>4097.5</c:v>
                </c:pt>
                <c:pt idx="1">
                  <c:v>14427.661725</c:v>
                </c:pt>
                <c:pt idx="2">
                  <c:v>7905.5</c:v>
                </c:pt>
                <c:pt idx="3">
                  <c:v>146</c:v>
                </c:pt>
                <c:pt idx="4">
                  <c:v>2853</c:v>
                </c:pt>
              </c:numCache>
            </c:numRef>
          </c:val>
          <c:smooth val="0"/>
          <c:extLst>
            <c:ext xmlns:c16="http://schemas.microsoft.com/office/drawing/2014/chart" uri="{C3380CC4-5D6E-409C-BE32-E72D297353CC}">
              <c16:uniqueId val="{00000006-14AF-47D2-8222-FBDCFB7C1040}"/>
            </c:ext>
          </c:extLst>
        </c:ser>
        <c:ser>
          <c:idx val="11"/>
          <c:order val="7"/>
          <c:tx>
            <c:strRef>
              <c:f>'July 25 Published MOS estimates'!$C$17</c:f>
              <c:strCache>
                <c:ptCount val="1"/>
                <c:pt idx="0">
                  <c:v>75%</c:v>
                </c:pt>
              </c:strCache>
            </c:strRef>
          </c:tx>
          <c:spPr>
            <a:ln w="28575">
              <a:noFill/>
            </a:ln>
          </c:spPr>
          <c:marker>
            <c:symbol val="none"/>
          </c:marker>
          <c:cat>
            <c:strRef>
              <c:f>'July 25 Published MOS estimates'!$D$4:$H$4</c:f>
              <c:strCache>
                <c:ptCount val="5"/>
                <c:pt idx="0">
                  <c:v>Sydney MSP</c:v>
                </c:pt>
                <c:pt idx="1">
                  <c:v>Sydney EGP</c:v>
                </c:pt>
                <c:pt idx="2">
                  <c:v>Adelaide MAP</c:v>
                </c:pt>
                <c:pt idx="3">
                  <c:v>Adelaide SEAGas</c:v>
                </c:pt>
                <c:pt idx="4">
                  <c:v>Brisbane RBP</c:v>
                </c:pt>
              </c:strCache>
            </c:strRef>
          </c:cat>
          <c:val>
            <c:numRef>
              <c:f>'July 25 Published MOS estimates'!$D$17:$H$17</c:f>
              <c:numCache>
                <c:formatCode>#,##0</c:formatCode>
                <c:ptCount val="5"/>
                <c:pt idx="0">
                  <c:v>-5218.5</c:v>
                </c:pt>
                <c:pt idx="1">
                  <c:v>11077.795320000001</c:v>
                </c:pt>
                <c:pt idx="2">
                  <c:v>2975</c:v>
                </c:pt>
                <c:pt idx="3">
                  <c:v>53.5</c:v>
                </c:pt>
                <c:pt idx="4">
                  <c:v>962</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'July 25 Published MOS estimates'!$K$4</c:f>
              <c:strCache>
                <c:ptCount val="1"/>
                <c:pt idx="0">
                  <c:v>Sydney MSP</c:v>
                </c:pt>
              </c:strCache>
            </c:strRef>
          </c:tx>
          <c:spPr>
            <a:ln w="25400">
              <a:solidFill>
                <a:srgbClr val="00FFFF"/>
              </a:solidFill>
              <a:prstDash val="solid"/>
            </a:ln>
          </c:spPr>
          <c:marker>
            <c:symbol val="none"/>
          </c:marker>
          <c:val>
            <c:numRef>
              <c:f>'July 25 Published MOS estimates'!$K$5:$K$35</c:f>
              <c:numCache>
                <c:formatCode>#,##0</c:formatCode>
                <c:ptCount val="31"/>
                <c:pt idx="0">
                  <c:v>10626</c:v>
                </c:pt>
                <c:pt idx="1">
                  <c:v>5149</c:v>
                </c:pt>
                <c:pt idx="2">
                  <c:v>3046</c:v>
                </c:pt>
                <c:pt idx="3">
                  <c:v>501</c:v>
                </c:pt>
                <c:pt idx="4">
                  <c:v>-701</c:v>
                </c:pt>
                <c:pt idx="5">
                  <c:v>-1647</c:v>
                </c:pt>
                <c:pt idx="6">
                  <c:v>-3459</c:v>
                </c:pt>
                <c:pt idx="7">
                  <c:v>-4590</c:v>
                </c:pt>
                <c:pt idx="8">
                  <c:v>-5847</c:v>
                </c:pt>
                <c:pt idx="9">
                  <c:v>-6087</c:v>
                </c:pt>
                <c:pt idx="10">
                  <c:v>-6444</c:v>
                </c:pt>
                <c:pt idx="11">
                  <c:v>-7998</c:v>
                </c:pt>
                <c:pt idx="12">
                  <c:v>-8271</c:v>
                </c:pt>
                <c:pt idx="13">
                  <c:v>-8452</c:v>
                </c:pt>
                <c:pt idx="14">
                  <c:v>-10753</c:v>
                </c:pt>
                <c:pt idx="15">
                  <c:v>-11441</c:v>
                </c:pt>
                <c:pt idx="16">
                  <c:v>-11801</c:v>
                </c:pt>
                <c:pt idx="17">
                  <c:v>-12057</c:v>
                </c:pt>
                <c:pt idx="18">
                  <c:v>-12714</c:v>
                </c:pt>
                <c:pt idx="19">
                  <c:v>-14190</c:v>
                </c:pt>
                <c:pt idx="20">
                  <c:v>-15484</c:v>
                </c:pt>
                <c:pt idx="21">
                  <c:v>-16427</c:v>
                </c:pt>
                <c:pt idx="22">
                  <c:v>-17631</c:v>
                </c:pt>
                <c:pt idx="23">
                  <c:v>-18323</c:v>
                </c:pt>
                <c:pt idx="24">
                  <c:v>-18798</c:v>
                </c:pt>
                <c:pt idx="25">
                  <c:v>-19666</c:v>
                </c:pt>
                <c:pt idx="26">
                  <c:v>-20603</c:v>
                </c:pt>
                <c:pt idx="27">
                  <c:v>-21441</c:v>
                </c:pt>
                <c:pt idx="28">
                  <c:v>-23339</c:v>
                </c:pt>
                <c:pt idx="29">
                  <c:v>-25769</c:v>
                </c:pt>
                <c:pt idx="30">
                  <c:v>-40175</c:v>
                </c:pt>
              </c:numCache>
            </c:numRef>
          </c:val>
          <c:smooth val="1"/>
          <c:extLst>
            <c:ext xmlns:c16="http://schemas.microsoft.com/office/drawing/2014/chart" uri="{C3380CC4-5D6E-409C-BE32-E72D297353CC}">
              <c16:uniqueId val="{00000000-9B9C-4EB0-B9ED-F1DAC3DE3B62}"/>
            </c:ext>
          </c:extLst>
        </c:ser>
        <c:ser>
          <c:idx val="1"/>
          <c:order val="1"/>
          <c:tx>
            <c:strRef>
              <c:f>'July 25 Published MOS estimates'!$L$4</c:f>
              <c:strCache>
                <c:ptCount val="1"/>
                <c:pt idx="0">
                  <c:v>Sydney EGP</c:v>
                </c:pt>
              </c:strCache>
            </c:strRef>
          </c:tx>
          <c:spPr>
            <a:ln w="25400">
              <a:solidFill>
                <a:srgbClr val="0000FF"/>
              </a:solidFill>
              <a:prstDash val="solid"/>
            </a:ln>
          </c:spPr>
          <c:marker>
            <c:symbol val="none"/>
          </c:marker>
          <c:val>
            <c:numRef>
              <c:f>'July 25 Published MOS estimates'!$L$5:$L$35</c:f>
              <c:numCache>
                <c:formatCode>#,##0</c:formatCode>
                <c:ptCount val="31"/>
                <c:pt idx="0">
                  <c:v>18443.748749999999</c:v>
                </c:pt>
                <c:pt idx="1">
                  <c:v>15306.49201</c:v>
                </c:pt>
                <c:pt idx="2">
                  <c:v>13548.83144</c:v>
                </c:pt>
                <c:pt idx="3">
                  <c:v>12808.525540000001</c:v>
                </c:pt>
                <c:pt idx="4">
                  <c:v>12337.040360000001</c:v>
                </c:pt>
                <c:pt idx="5">
                  <c:v>12046.27016</c:v>
                </c:pt>
                <c:pt idx="6">
                  <c:v>11691.52074</c:v>
                </c:pt>
                <c:pt idx="7">
                  <c:v>11289.170599999999</c:v>
                </c:pt>
                <c:pt idx="8">
                  <c:v>10866.420040000001</c:v>
                </c:pt>
                <c:pt idx="9">
                  <c:v>10389.512940000001</c:v>
                </c:pt>
                <c:pt idx="10">
                  <c:v>9363.1911700000001</c:v>
                </c:pt>
                <c:pt idx="11">
                  <c:v>8790.5672099999992</c:v>
                </c:pt>
                <c:pt idx="12">
                  <c:v>8333.5976200000005</c:v>
                </c:pt>
                <c:pt idx="13">
                  <c:v>8009.8958899999998</c:v>
                </c:pt>
                <c:pt idx="14">
                  <c:v>7671.91777</c:v>
                </c:pt>
                <c:pt idx="15">
                  <c:v>7238.0709399999996</c:v>
                </c:pt>
                <c:pt idx="16">
                  <c:v>7134.7079599999997</c:v>
                </c:pt>
                <c:pt idx="17">
                  <c:v>6964.7353999999996</c:v>
                </c:pt>
                <c:pt idx="18">
                  <c:v>6769.4716699999999</c:v>
                </c:pt>
                <c:pt idx="19">
                  <c:v>6552.1828500000001</c:v>
                </c:pt>
                <c:pt idx="20">
                  <c:v>6364.31891</c:v>
                </c:pt>
                <c:pt idx="21">
                  <c:v>6077.9933899999996</c:v>
                </c:pt>
                <c:pt idx="22">
                  <c:v>5938.4617699999999</c:v>
                </c:pt>
                <c:pt idx="23">
                  <c:v>5786.3524399999997</c:v>
                </c:pt>
                <c:pt idx="24">
                  <c:v>5601.2515199999998</c:v>
                </c:pt>
                <c:pt idx="25">
                  <c:v>5405.4594500000003</c:v>
                </c:pt>
                <c:pt idx="26">
                  <c:v>5385.67634</c:v>
                </c:pt>
                <c:pt idx="27">
                  <c:v>5206.8882700000004</c:v>
                </c:pt>
                <c:pt idx="28">
                  <c:v>4962.9501300000002</c:v>
                </c:pt>
                <c:pt idx="29">
                  <c:v>4748.5814300000002</c:v>
                </c:pt>
                <c:pt idx="30">
                  <c:v>4028.5543400000001</c:v>
                </c:pt>
              </c:numCache>
            </c:numRef>
          </c:val>
          <c:smooth val="1"/>
          <c:extLst>
            <c:ext xmlns:c16="http://schemas.microsoft.com/office/drawing/2014/chart" uri="{C3380CC4-5D6E-409C-BE32-E72D297353CC}">
              <c16:uniqueId val="{00000001-9B9C-4EB0-B9ED-F1DAC3DE3B62}"/>
            </c:ext>
          </c:extLst>
        </c:ser>
        <c:ser>
          <c:idx val="2"/>
          <c:order val="2"/>
          <c:tx>
            <c:strRef>
              <c:f>'July 25 Published MOS estimates'!$M$4</c:f>
              <c:strCache>
                <c:ptCount val="1"/>
                <c:pt idx="0">
                  <c:v>Adelaide MAP</c:v>
                </c:pt>
              </c:strCache>
            </c:strRef>
          </c:tx>
          <c:spPr>
            <a:ln w="25400">
              <a:solidFill>
                <a:srgbClr val="FFC322"/>
              </a:solidFill>
              <a:prstDash val="solid"/>
            </a:ln>
          </c:spPr>
          <c:marker>
            <c:symbol val="none"/>
          </c:marker>
          <c:val>
            <c:numRef>
              <c:f>'July 25 Published MOS estimates'!$M$5:$M$35</c:f>
              <c:numCache>
                <c:formatCode>#,##0</c:formatCode>
                <c:ptCount val="31"/>
                <c:pt idx="0">
                  <c:v>13234</c:v>
                </c:pt>
                <c:pt idx="1">
                  <c:v>9000</c:v>
                </c:pt>
                <c:pt idx="2">
                  <c:v>6811</c:v>
                </c:pt>
                <c:pt idx="3">
                  <c:v>5636</c:v>
                </c:pt>
                <c:pt idx="4">
                  <c:v>5104</c:v>
                </c:pt>
                <c:pt idx="5">
                  <c:v>4589</c:v>
                </c:pt>
                <c:pt idx="6">
                  <c:v>3886</c:v>
                </c:pt>
                <c:pt idx="7">
                  <c:v>3233</c:v>
                </c:pt>
                <c:pt idx="8">
                  <c:v>2717</c:v>
                </c:pt>
                <c:pt idx="9">
                  <c:v>2188</c:v>
                </c:pt>
                <c:pt idx="10">
                  <c:v>1772</c:v>
                </c:pt>
                <c:pt idx="11">
                  <c:v>1461</c:v>
                </c:pt>
                <c:pt idx="12">
                  <c:v>1205</c:v>
                </c:pt>
                <c:pt idx="13">
                  <c:v>921</c:v>
                </c:pt>
                <c:pt idx="14">
                  <c:v>592</c:v>
                </c:pt>
                <c:pt idx="15">
                  <c:v>31</c:v>
                </c:pt>
                <c:pt idx="16">
                  <c:v>-221</c:v>
                </c:pt>
                <c:pt idx="17">
                  <c:v>-461</c:v>
                </c:pt>
                <c:pt idx="18">
                  <c:v>-854</c:v>
                </c:pt>
                <c:pt idx="19">
                  <c:v>-1355</c:v>
                </c:pt>
                <c:pt idx="20">
                  <c:v>-1692</c:v>
                </c:pt>
                <c:pt idx="21">
                  <c:v>-1968</c:v>
                </c:pt>
                <c:pt idx="22">
                  <c:v>-2114</c:v>
                </c:pt>
                <c:pt idx="23">
                  <c:v>-2456</c:v>
                </c:pt>
                <c:pt idx="24">
                  <c:v>-2727</c:v>
                </c:pt>
                <c:pt idx="25">
                  <c:v>-3068</c:v>
                </c:pt>
                <c:pt idx="26">
                  <c:v>-3548</c:v>
                </c:pt>
                <c:pt idx="27">
                  <c:v>-4059</c:v>
                </c:pt>
                <c:pt idx="28">
                  <c:v>-4514</c:v>
                </c:pt>
                <c:pt idx="29">
                  <c:v>-5246</c:v>
                </c:pt>
                <c:pt idx="30">
                  <c:v>-7235</c:v>
                </c:pt>
              </c:numCache>
            </c:numRef>
          </c:val>
          <c:smooth val="1"/>
          <c:extLst>
            <c:ext xmlns:c16="http://schemas.microsoft.com/office/drawing/2014/chart" uri="{C3380CC4-5D6E-409C-BE32-E72D297353CC}">
              <c16:uniqueId val="{00000002-9B9C-4EB0-B9ED-F1DAC3DE3B62}"/>
            </c:ext>
          </c:extLst>
        </c:ser>
        <c:ser>
          <c:idx val="3"/>
          <c:order val="3"/>
          <c:tx>
            <c:strRef>
              <c:f>'July 25 Published MOS estimates'!$N$4</c:f>
              <c:strCache>
                <c:ptCount val="1"/>
                <c:pt idx="0">
                  <c:v>Adelaide SEAGas</c:v>
                </c:pt>
              </c:strCache>
            </c:strRef>
          </c:tx>
          <c:spPr>
            <a:ln w="25400">
              <a:solidFill>
                <a:srgbClr val="FF6600"/>
              </a:solidFill>
              <a:prstDash val="solid"/>
            </a:ln>
          </c:spPr>
          <c:marker>
            <c:symbol val="none"/>
          </c:marker>
          <c:val>
            <c:numRef>
              <c:f>'July 25 Published MOS estimates'!$N$5:$N$35</c:f>
              <c:numCache>
                <c:formatCode>#,##0</c:formatCode>
                <c:ptCount val="31"/>
                <c:pt idx="0">
                  <c:v>5459</c:v>
                </c:pt>
                <c:pt idx="1">
                  <c:v>166</c:v>
                </c:pt>
                <c:pt idx="2">
                  <c:v>126</c:v>
                </c:pt>
                <c:pt idx="3">
                  <c:v>118</c:v>
                </c:pt>
                <c:pt idx="4">
                  <c:v>83</c:v>
                </c:pt>
                <c:pt idx="5">
                  <c:v>79</c:v>
                </c:pt>
                <c:pt idx="6">
                  <c:v>73</c:v>
                </c:pt>
                <c:pt idx="7">
                  <c:v>64</c:v>
                </c:pt>
                <c:pt idx="8">
                  <c:v>43</c:v>
                </c:pt>
                <c:pt idx="9">
                  <c:v>23</c:v>
                </c:pt>
                <c:pt idx="10">
                  <c:v>2</c:v>
                </c:pt>
                <c:pt idx="11">
                  <c:v>0</c:v>
                </c:pt>
                <c:pt idx="12">
                  <c:v>-30</c:v>
                </c:pt>
                <c:pt idx="13">
                  <c:v>-90</c:v>
                </c:pt>
                <c:pt idx="14">
                  <c:v>-158</c:v>
                </c:pt>
                <c:pt idx="15">
                  <c:v>-299</c:v>
                </c:pt>
                <c:pt idx="16">
                  <c:v>-487</c:v>
                </c:pt>
                <c:pt idx="17">
                  <c:v>-586</c:v>
                </c:pt>
                <c:pt idx="18">
                  <c:v>-999</c:v>
                </c:pt>
                <c:pt idx="19">
                  <c:v>-1225</c:v>
                </c:pt>
                <c:pt idx="20">
                  <c:v>-1557</c:v>
                </c:pt>
                <c:pt idx="21">
                  <c:v>-1912</c:v>
                </c:pt>
                <c:pt idx="22">
                  <c:v>-2065</c:v>
                </c:pt>
                <c:pt idx="23">
                  <c:v>-2517</c:v>
                </c:pt>
                <c:pt idx="24">
                  <c:v>-2781</c:v>
                </c:pt>
                <c:pt idx="25">
                  <c:v>-3258</c:v>
                </c:pt>
                <c:pt idx="26">
                  <c:v>-3933</c:v>
                </c:pt>
                <c:pt idx="27">
                  <c:v>-4500</c:v>
                </c:pt>
                <c:pt idx="28">
                  <c:v>-5120</c:v>
                </c:pt>
                <c:pt idx="29">
                  <c:v>-6796</c:v>
                </c:pt>
                <c:pt idx="30">
                  <c:v>-12659</c:v>
                </c:pt>
              </c:numCache>
            </c:numRef>
          </c:val>
          <c:smooth val="1"/>
          <c:extLst>
            <c:ext xmlns:c16="http://schemas.microsoft.com/office/drawing/2014/chart" uri="{C3380CC4-5D6E-409C-BE32-E72D297353CC}">
              <c16:uniqueId val="{00000003-9B9C-4EB0-B9ED-F1DAC3DE3B62}"/>
            </c:ext>
          </c:extLst>
        </c:ser>
        <c:ser>
          <c:idx val="4"/>
          <c:order val="4"/>
          <c:tx>
            <c:strRef>
              <c:f>'July 25 Published MOS estimates'!$O$4</c:f>
              <c:strCache>
                <c:ptCount val="1"/>
                <c:pt idx="0">
                  <c:v>Brisbane RBP</c:v>
                </c:pt>
              </c:strCache>
            </c:strRef>
          </c:tx>
          <c:marker>
            <c:symbol val="none"/>
          </c:marker>
          <c:val>
            <c:numRef>
              <c:f>'July 25 Published MOS estimates'!$O$5:$O$35</c:f>
              <c:numCache>
                <c:formatCode>#,##0</c:formatCode>
                <c:ptCount val="31"/>
                <c:pt idx="0">
                  <c:v>9112</c:v>
                </c:pt>
                <c:pt idx="1">
                  <c:v>3207</c:v>
                </c:pt>
                <c:pt idx="2">
                  <c:v>2499</c:v>
                </c:pt>
                <c:pt idx="3">
                  <c:v>1989</c:v>
                </c:pt>
                <c:pt idx="4">
                  <c:v>1508</c:v>
                </c:pt>
                <c:pt idx="5">
                  <c:v>1381</c:v>
                </c:pt>
                <c:pt idx="6">
                  <c:v>1214</c:v>
                </c:pt>
                <c:pt idx="7">
                  <c:v>1074</c:v>
                </c:pt>
                <c:pt idx="8">
                  <c:v>850</c:v>
                </c:pt>
                <c:pt idx="9">
                  <c:v>589</c:v>
                </c:pt>
                <c:pt idx="10">
                  <c:v>520</c:v>
                </c:pt>
                <c:pt idx="11">
                  <c:v>414</c:v>
                </c:pt>
                <c:pt idx="12">
                  <c:v>206</c:v>
                </c:pt>
                <c:pt idx="13">
                  <c:v>159</c:v>
                </c:pt>
                <c:pt idx="14">
                  <c:v>0</c:v>
                </c:pt>
                <c:pt idx="15">
                  <c:v>-228</c:v>
                </c:pt>
                <c:pt idx="16">
                  <c:v>-425</c:v>
                </c:pt>
                <c:pt idx="17">
                  <c:v>-589</c:v>
                </c:pt>
                <c:pt idx="18">
                  <c:v>-680</c:v>
                </c:pt>
                <c:pt idx="19">
                  <c:v>-776</c:v>
                </c:pt>
                <c:pt idx="20">
                  <c:v>-884</c:v>
                </c:pt>
                <c:pt idx="21">
                  <c:v>-1113</c:v>
                </c:pt>
                <c:pt idx="22">
                  <c:v>-1236</c:v>
                </c:pt>
                <c:pt idx="23">
                  <c:v>-1509</c:v>
                </c:pt>
                <c:pt idx="24">
                  <c:v>-1694</c:v>
                </c:pt>
                <c:pt idx="25">
                  <c:v>-1835</c:v>
                </c:pt>
                <c:pt idx="26">
                  <c:v>-2111</c:v>
                </c:pt>
                <c:pt idx="27">
                  <c:v>-2459</c:v>
                </c:pt>
                <c:pt idx="28">
                  <c:v>-3040</c:v>
                </c:pt>
                <c:pt idx="29">
                  <c:v>-3306</c:v>
                </c:pt>
                <c:pt idx="30">
                  <c:v>-5197</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'Aug 25 Published MOS estimates'!$C$19</c:f>
              <c:strCache>
                <c:ptCount val="1"/>
                <c:pt idx="0">
                  <c:v>25%</c:v>
                </c:pt>
              </c:strCache>
            </c:strRef>
          </c:tx>
          <c:spPr>
            <a:ln w="28575">
              <a:noFill/>
            </a:ln>
          </c:spPr>
          <c:marker>
            <c:symbol val="none"/>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estimates'!$D$19:$H$19</c:f>
              <c:numCache>
                <c:formatCode>#,##0</c:formatCode>
                <c:ptCount val="5"/>
                <c:pt idx="0">
                  <c:v>-15098.5</c:v>
                </c:pt>
                <c:pt idx="1">
                  <c:v>5518.5730149999999</c:v>
                </c:pt>
                <c:pt idx="2">
                  <c:v>-2863.5</c:v>
                </c:pt>
                <c:pt idx="3">
                  <c:v>-169.5</c:v>
                </c:pt>
                <c:pt idx="4">
                  <c:v>-1615</c:v>
                </c:pt>
              </c:numCache>
            </c:numRef>
          </c:val>
          <c:smooth val="0"/>
          <c:extLst>
            <c:ext xmlns:c16="http://schemas.microsoft.com/office/drawing/2014/chart" uri="{C3380CC4-5D6E-409C-BE32-E72D297353CC}">
              <c16:uniqueId val="{00000000-9AC8-4EC1-9FA9-2ABCB7656060}"/>
            </c:ext>
          </c:extLst>
        </c:ser>
        <c:ser>
          <c:idx val="1"/>
          <c:order val="1"/>
          <c:tx>
            <c:strRef>
              <c:f>'Aug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estimates'!$D$20:$H$20</c:f>
              <c:numCache>
                <c:formatCode>#,##0</c:formatCode>
                <c:ptCount val="5"/>
                <c:pt idx="0">
                  <c:v>-19236.5</c:v>
                </c:pt>
                <c:pt idx="1">
                  <c:v>4188.0449950000002</c:v>
                </c:pt>
                <c:pt idx="2">
                  <c:v>-5946</c:v>
                </c:pt>
                <c:pt idx="3">
                  <c:v>-2215.5</c:v>
                </c:pt>
                <c:pt idx="4">
                  <c:v>-3190</c:v>
                </c:pt>
              </c:numCache>
            </c:numRef>
          </c:val>
          <c:smooth val="0"/>
          <c:extLst>
            <c:ext xmlns:c16="http://schemas.microsoft.com/office/drawing/2014/chart" uri="{C3380CC4-5D6E-409C-BE32-E72D297353CC}">
              <c16:uniqueId val="{00000001-9AC8-4EC1-9FA9-2ABCB7656060}"/>
            </c:ext>
          </c:extLst>
        </c:ser>
        <c:ser>
          <c:idx val="2"/>
          <c:order val="2"/>
          <c:tx>
            <c:strRef>
              <c:f>'Aug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estimates'!$D$21:$H$21</c:f>
              <c:numCache>
                <c:formatCode>#,##0</c:formatCode>
                <c:ptCount val="5"/>
                <c:pt idx="0">
                  <c:v>-24403</c:v>
                </c:pt>
                <c:pt idx="1">
                  <c:v>0</c:v>
                </c:pt>
                <c:pt idx="2">
                  <c:v>-8895</c:v>
                </c:pt>
                <c:pt idx="3">
                  <c:v>-15239</c:v>
                </c:pt>
                <c:pt idx="4">
                  <c:v>-6703</c:v>
                </c:pt>
              </c:numCache>
            </c:numRef>
          </c:val>
          <c:smooth val="0"/>
          <c:extLst>
            <c:ext xmlns:c16="http://schemas.microsoft.com/office/drawing/2014/chart" uri="{C3380CC4-5D6E-409C-BE32-E72D297353CC}">
              <c16:uniqueId val="{00000002-9AC8-4EC1-9FA9-2ABCB7656060}"/>
            </c:ext>
          </c:extLst>
        </c:ser>
        <c:ser>
          <c:idx val="3"/>
          <c:order val="3"/>
          <c:tx>
            <c:strRef>
              <c:f>'Aug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estimates'!$D$22:$H$22</c:f>
              <c:numCache>
                <c:formatCode>#,##0</c:formatCode>
                <c:ptCount val="5"/>
                <c:pt idx="0">
                  <c:v>-9664</c:v>
                </c:pt>
                <c:pt idx="1">
                  <c:v>8200.4634074193564</c:v>
                </c:pt>
                <c:pt idx="2">
                  <c:v>-1063.3225806451612</c:v>
                </c:pt>
                <c:pt idx="3">
                  <c:v>-710.06451612903231</c:v>
                </c:pt>
                <c:pt idx="4">
                  <c:v>-88.645161290322577</c:v>
                </c:pt>
              </c:numCache>
            </c:numRef>
          </c:val>
          <c:smooth val="0"/>
          <c:extLst>
            <c:ext xmlns:c16="http://schemas.microsoft.com/office/drawing/2014/chart" uri="{C3380CC4-5D6E-409C-BE32-E72D297353CC}">
              <c16:uniqueId val="{00000003-9AC8-4EC1-9FA9-2ABCB7656060}"/>
            </c:ext>
          </c:extLst>
        </c:ser>
        <c:ser>
          <c:idx val="4"/>
          <c:order val="4"/>
          <c:tx>
            <c:strRef>
              <c:f>'Aug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estimates'!$D$26:$H$26</c:f>
              <c:numCache>
                <c:formatCode>#,##0</c:formatCode>
                <c:ptCount val="5"/>
                <c:pt idx="0">
                  <c:v>-11931</c:v>
                </c:pt>
                <c:pt idx="1">
                  <c:v>7415.5820700000004</c:v>
                </c:pt>
                <c:pt idx="2">
                  <c:v>-1215</c:v>
                </c:pt>
                <c:pt idx="3">
                  <c:v>32</c:v>
                </c:pt>
                <c:pt idx="4">
                  <c:v>-521</c:v>
                </c:pt>
              </c:numCache>
            </c:numRef>
          </c:val>
          <c:smooth val="0"/>
          <c:extLst>
            <c:ext xmlns:c16="http://schemas.microsoft.com/office/drawing/2014/chart" uri="{C3380CC4-5D6E-409C-BE32-E72D297353CC}">
              <c16:uniqueId val="{00000004-9AC8-4EC1-9FA9-2ABCB7656060}"/>
            </c:ext>
          </c:extLst>
        </c:ser>
        <c:ser>
          <c:idx val="5"/>
          <c:order val="5"/>
          <c:tx>
            <c:strRef>
              <c:f>'Aug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estimates'!$D$15:$H$15</c:f>
              <c:numCache>
                <c:formatCode>#,##0</c:formatCode>
                <c:ptCount val="5"/>
                <c:pt idx="0">
                  <c:v>10477</c:v>
                </c:pt>
                <c:pt idx="1">
                  <c:v>23035.022870000001</c:v>
                </c:pt>
                <c:pt idx="2">
                  <c:v>8534</c:v>
                </c:pt>
                <c:pt idx="3">
                  <c:v>385</c:v>
                </c:pt>
                <c:pt idx="4">
                  <c:v>12425</c:v>
                </c:pt>
              </c:numCache>
            </c:numRef>
          </c:val>
          <c:smooth val="0"/>
          <c:extLst>
            <c:ext xmlns:c16="http://schemas.microsoft.com/office/drawing/2014/chart" uri="{C3380CC4-5D6E-409C-BE32-E72D297353CC}">
              <c16:uniqueId val="{00000005-9AC8-4EC1-9FA9-2ABCB7656060}"/>
            </c:ext>
          </c:extLst>
        </c:ser>
        <c:ser>
          <c:idx val="10"/>
          <c:order val="6"/>
          <c:tx>
            <c:strRef>
              <c:f>'Aug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estimates'!$D$16:$H$16</c:f>
              <c:numCache>
                <c:formatCode>#,##0</c:formatCode>
                <c:ptCount val="5"/>
                <c:pt idx="0">
                  <c:v>4757</c:v>
                </c:pt>
                <c:pt idx="1">
                  <c:v>13217.35512</c:v>
                </c:pt>
                <c:pt idx="2">
                  <c:v>3942</c:v>
                </c:pt>
                <c:pt idx="3">
                  <c:v>123.5</c:v>
                </c:pt>
                <c:pt idx="4">
                  <c:v>4269.5</c:v>
                </c:pt>
              </c:numCache>
            </c:numRef>
          </c:val>
          <c:smooth val="0"/>
          <c:extLst>
            <c:ext xmlns:c16="http://schemas.microsoft.com/office/drawing/2014/chart" uri="{C3380CC4-5D6E-409C-BE32-E72D297353CC}">
              <c16:uniqueId val="{00000006-9AC8-4EC1-9FA9-2ABCB7656060}"/>
            </c:ext>
          </c:extLst>
        </c:ser>
        <c:ser>
          <c:idx val="11"/>
          <c:order val="7"/>
          <c:tx>
            <c:strRef>
              <c:f>'Aug 25 Published MOS estimates'!$C$17</c:f>
              <c:strCache>
                <c:ptCount val="1"/>
                <c:pt idx="0">
                  <c:v>75%</c:v>
                </c:pt>
              </c:strCache>
            </c:strRef>
          </c:tx>
          <c:spPr>
            <a:ln w="28575">
              <a:noFill/>
            </a:ln>
          </c:spPr>
          <c:marker>
            <c:symbol val="none"/>
          </c:marker>
          <c:cat>
            <c:strRef>
              <c:f>'Aug 25 Published MOS estimates'!$D$4:$H$4</c:f>
              <c:strCache>
                <c:ptCount val="5"/>
                <c:pt idx="0">
                  <c:v>Sydney MSP</c:v>
                </c:pt>
                <c:pt idx="1">
                  <c:v>Sydney EGP</c:v>
                </c:pt>
                <c:pt idx="2">
                  <c:v>Adelaide MAP</c:v>
                </c:pt>
                <c:pt idx="3">
                  <c:v>Adelaide SEAGas</c:v>
                </c:pt>
                <c:pt idx="4">
                  <c:v>Brisbane RBP</c:v>
                </c:pt>
              </c:strCache>
            </c:strRef>
          </c:cat>
          <c:val>
            <c:numRef>
              <c:f>'Aug 25 Published MOS estimates'!$D$17:$H$17</c:f>
              <c:numCache>
                <c:formatCode>#,##0</c:formatCode>
                <c:ptCount val="5"/>
                <c:pt idx="0">
                  <c:v>-5378</c:v>
                </c:pt>
                <c:pt idx="1">
                  <c:v>10218.09555</c:v>
                </c:pt>
                <c:pt idx="2">
                  <c:v>545</c:v>
                </c:pt>
                <c:pt idx="3">
                  <c:v>68</c:v>
                </c:pt>
                <c:pt idx="4">
                  <c:v>742.5</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'Aug 25 Published MOS estimates'!$K$4</c:f>
              <c:strCache>
                <c:ptCount val="1"/>
                <c:pt idx="0">
                  <c:v>Sydney MSP</c:v>
                </c:pt>
              </c:strCache>
            </c:strRef>
          </c:tx>
          <c:spPr>
            <a:ln w="25400">
              <a:solidFill>
                <a:srgbClr val="00FFFF"/>
              </a:solidFill>
              <a:prstDash val="solid"/>
            </a:ln>
          </c:spPr>
          <c:marker>
            <c:symbol val="none"/>
          </c:marker>
          <c:val>
            <c:numRef>
              <c:f>'Aug 25 Published MOS estimates'!$K$5:$K$35</c:f>
              <c:numCache>
                <c:formatCode>#,##0</c:formatCode>
                <c:ptCount val="31"/>
                <c:pt idx="0">
                  <c:v>10477</c:v>
                </c:pt>
                <c:pt idx="1">
                  <c:v>6257</c:v>
                </c:pt>
                <c:pt idx="2">
                  <c:v>3257</c:v>
                </c:pt>
                <c:pt idx="3">
                  <c:v>1637</c:v>
                </c:pt>
                <c:pt idx="4">
                  <c:v>-855</c:v>
                </c:pt>
                <c:pt idx="5">
                  <c:v>-1557</c:v>
                </c:pt>
                <c:pt idx="6">
                  <c:v>-3779</c:v>
                </c:pt>
                <c:pt idx="7">
                  <c:v>-5054</c:v>
                </c:pt>
                <c:pt idx="8">
                  <c:v>-5702</c:v>
                </c:pt>
                <c:pt idx="9">
                  <c:v>-6559</c:v>
                </c:pt>
                <c:pt idx="10">
                  <c:v>-7576</c:v>
                </c:pt>
                <c:pt idx="11">
                  <c:v>-8286</c:v>
                </c:pt>
                <c:pt idx="12">
                  <c:v>-9427</c:v>
                </c:pt>
                <c:pt idx="13">
                  <c:v>-9730</c:v>
                </c:pt>
                <c:pt idx="14">
                  <c:v>-10776</c:v>
                </c:pt>
                <c:pt idx="15">
                  <c:v>-11931</c:v>
                </c:pt>
                <c:pt idx="16">
                  <c:v>-12206</c:v>
                </c:pt>
                <c:pt idx="17">
                  <c:v>-12740</c:v>
                </c:pt>
                <c:pt idx="18">
                  <c:v>-13377</c:v>
                </c:pt>
                <c:pt idx="19">
                  <c:v>-13667</c:v>
                </c:pt>
                <c:pt idx="20">
                  <c:v>-13765</c:v>
                </c:pt>
                <c:pt idx="21">
                  <c:v>-14324</c:v>
                </c:pt>
                <c:pt idx="22">
                  <c:v>-14943</c:v>
                </c:pt>
                <c:pt idx="23">
                  <c:v>-15254</c:v>
                </c:pt>
                <c:pt idx="24">
                  <c:v>-15495</c:v>
                </c:pt>
                <c:pt idx="25">
                  <c:v>-16564</c:v>
                </c:pt>
                <c:pt idx="26">
                  <c:v>-16976</c:v>
                </c:pt>
                <c:pt idx="27">
                  <c:v>-17793</c:v>
                </c:pt>
                <c:pt idx="28">
                  <c:v>-18836</c:v>
                </c:pt>
                <c:pt idx="29">
                  <c:v>-19637</c:v>
                </c:pt>
                <c:pt idx="30">
                  <c:v>-24403</c:v>
                </c:pt>
              </c:numCache>
            </c:numRef>
          </c:val>
          <c:smooth val="1"/>
          <c:extLst>
            <c:ext xmlns:c16="http://schemas.microsoft.com/office/drawing/2014/chart" uri="{C3380CC4-5D6E-409C-BE32-E72D297353CC}">
              <c16:uniqueId val="{00000000-CDB6-4FC8-BF53-AE743684EB0D}"/>
            </c:ext>
          </c:extLst>
        </c:ser>
        <c:ser>
          <c:idx val="1"/>
          <c:order val="1"/>
          <c:tx>
            <c:strRef>
              <c:f>'Aug 25 Published MOS estimates'!$L$4</c:f>
              <c:strCache>
                <c:ptCount val="1"/>
                <c:pt idx="0">
                  <c:v>Sydney EGP</c:v>
                </c:pt>
              </c:strCache>
            </c:strRef>
          </c:tx>
          <c:spPr>
            <a:ln w="25400">
              <a:solidFill>
                <a:srgbClr val="0000FF"/>
              </a:solidFill>
              <a:prstDash val="solid"/>
            </a:ln>
          </c:spPr>
          <c:marker>
            <c:symbol val="none"/>
          </c:marker>
          <c:val>
            <c:numRef>
              <c:f>'Aug 25 Published MOS estimates'!$L$5:$L$35</c:f>
              <c:numCache>
                <c:formatCode>#,##0</c:formatCode>
                <c:ptCount val="31"/>
                <c:pt idx="0">
                  <c:v>23035.022870000001</c:v>
                </c:pt>
                <c:pt idx="1">
                  <c:v>13556.188029999999</c:v>
                </c:pt>
                <c:pt idx="2">
                  <c:v>12878.522209999999</c:v>
                </c:pt>
                <c:pt idx="3">
                  <c:v>12486.95587</c:v>
                </c:pt>
                <c:pt idx="4">
                  <c:v>11757.92403</c:v>
                </c:pt>
                <c:pt idx="5">
                  <c:v>10804.997890000001</c:v>
                </c:pt>
                <c:pt idx="6">
                  <c:v>10522.99307</c:v>
                </c:pt>
                <c:pt idx="7">
                  <c:v>10280.179050000001</c:v>
                </c:pt>
                <c:pt idx="8">
                  <c:v>10156.012049999999</c:v>
                </c:pt>
                <c:pt idx="9">
                  <c:v>9816.0246200000001</c:v>
                </c:pt>
                <c:pt idx="10">
                  <c:v>9467.8181999999997</c:v>
                </c:pt>
                <c:pt idx="11">
                  <c:v>9038.3983399999997</c:v>
                </c:pt>
                <c:pt idx="12">
                  <c:v>8702.9244699999999</c:v>
                </c:pt>
                <c:pt idx="13">
                  <c:v>8357.9268100000008</c:v>
                </c:pt>
                <c:pt idx="14">
                  <c:v>7975.6464699999997</c:v>
                </c:pt>
                <c:pt idx="15">
                  <c:v>7415.5820700000004</c:v>
                </c:pt>
                <c:pt idx="16">
                  <c:v>6960.84411</c:v>
                </c:pt>
                <c:pt idx="17">
                  <c:v>6501.3719700000001</c:v>
                </c:pt>
                <c:pt idx="18">
                  <c:v>6394.9502599999996</c:v>
                </c:pt>
                <c:pt idx="19">
                  <c:v>6144.2308199999998</c:v>
                </c:pt>
                <c:pt idx="20">
                  <c:v>6028.3189700000003</c:v>
                </c:pt>
                <c:pt idx="21">
                  <c:v>5773.8887000000004</c:v>
                </c:pt>
                <c:pt idx="22">
                  <c:v>5627.5509899999997</c:v>
                </c:pt>
                <c:pt idx="23">
                  <c:v>5409.5950400000002</c:v>
                </c:pt>
                <c:pt idx="24">
                  <c:v>5295.9222499999996</c:v>
                </c:pt>
                <c:pt idx="25">
                  <c:v>5024.1448899999996</c:v>
                </c:pt>
                <c:pt idx="26">
                  <c:v>4648.6860299999998</c:v>
                </c:pt>
                <c:pt idx="27">
                  <c:v>4415.1650499999996</c:v>
                </c:pt>
                <c:pt idx="28">
                  <c:v>4253.5280599999996</c:v>
                </c:pt>
                <c:pt idx="29">
                  <c:v>4122.5619299999998</c:v>
                </c:pt>
                <c:pt idx="30">
                  <c:v>1360.4905100000001</c:v>
                </c:pt>
              </c:numCache>
            </c:numRef>
          </c:val>
          <c:smooth val="1"/>
          <c:extLst>
            <c:ext xmlns:c16="http://schemas.microsoft.com/office/drawing/2014/chart" uri="{C3380CC4-5D6E-409C-BE32-E72D297353CC}">
              <c16:uniqueId val="{00000001-CDB6-4FC8-BF53-AE743684EB0D}"/>
            </c:ext>
          </c:extLst>
        </c:ser>
        <c:ser>
          <c:idx val="2"/>
          <c:order val="2"/>
          <c:tx>
            <c:strRef>
              <c:f>'Aug 25 Published MOS estimates'!$M$4</c:f>
              <c:strCache>
                <c:ptCount val="1"/>
                <c:pt idx="0">
                  <c:v>Adelaide MAP</c:v>
                </c:pt>
              </c:strCache>
            </c:strRef>
          </c:tx>
          <c:spPr>
            <a:ln w="25400">
              <a:solidFill>
                <a:srgbClr val="FFC322"/>
              </a:solidFill>
              <a:prstDash val="solid"/>
            </a:ln>
          </c:spPr>
          <c:marker>
            <c:symbol val="none"/>
          </c:marker>
          <c:val>
            <c:numRef>
              <c:f>'Aug 25 Published MOS estimates'!$M$5:$M$35</c:f>
              <c:numCache>
                <c:formatCode>#,##0</c:formatCode>
                <c:ptCount val="31"/>
                <c:pt idx="0">
                  <c:v>8534</c:v>
                </c:pt>
                <c:pt idx="1">
                  <c:v>4576</c:v>
                </c:pt>
                <c:pt idx="2">
                  <c:v>3308</c:v>
                </c:pt>
                <c:pt idx="3">
                  <c:v>2804</c:v>
                </c:pt>
                <c:pt idx="4">
                  <c:v>2183</c:v>
                </c:pt>
                <c:pt idx="5">
                  <c:v>1673</c:v>
                </c:pt>
                <c:pt idx="6">
                  <c:v>1032</c:v>
                </c:pt>
                <c:pt idx="7">
                  <c:v>668</c:v>
                </c:pt>
                <c:pt idx="8">
                  <c:v>422</c:v>
                </c:pt>
                <c:pt idx="9">
                  <c:v>260</c:v>
                </c:pt>
                <c:pt idx="10">
                  <c:v>32</c:v>
                </c:pt>
                <c:pt idx="11">
                  <c:v>-165</c:v>
                </c:pt>
                <c:pt idx="12">
                  <c:v>-358</c:v>
                </c:pt>
                <c:pt idx="13">
                  <c:v>-576</c:v>
                </c:pt>
                <c:pt idx="14">
                  <c:v>-1116</c:v>
                </c:pt>
                <c:pt idx="15">
                  <c:v>-1215</c:v>
                </c:pt>
                <c:pt idx="16">
                  <c:v>-1438</c:v>
                </c:pt>
                <c:pt idx="17">
                  <c:v>-1575</c:v>
                </c:pt>
                <c:pt idx="18">
                  <c:v>-1913</c:v>
                </c:pt>
                <c:pt idx="19">
                  <c:v>-1952</c:v>
                </c:pt>
                <c:pt idx="20">
                  <c:v>-2307</c:v>
                </c:pt>
                <c:pt idx="21">
                  <c:v>-2486</c:v>
                </c:pt>
                <c:pt idx="22">
                  <c:v>-2825</c:v>
                </c:pt>
                <c:pt idx="23">
                  <c:v>-2902</c:v>
                </c:pt>
                <c:pt idx="24">
                  <c:v>-3370</c:v>
                </c:pt>
                <c:pt idx="25">
                  <c:v>-4143</c:v>
                </c:pt>
                <c:pt idx="26">
                  <c:v>-4514</c:v>
                </c:pt>
                <c:pt idx="27">
                  <c:v>-4813</c:v>
                </c:pt>
                <c:pt idx="28">
                  <c:v>-5370</c:v>
                </c:pt>
                <c:pt idx="29">
                  <c:v>-6522</c:v>
                </c:pt>
                <c:pt idx="30">
                  <c:v>-8895</c:v>
                </c:pt>
              </c:numCache>
            </c:numRef>
          </c:val>
          <c:smooth val="1"/>
          <c:extLst>
            <c:ext xmlns:c16="http://schemas.microsoft.com/office/drawing/2014/chart" uri="{C3380CC4-5D6E-409C-BE32-E72D297353CC}">
              <c16:uniqueId val="{00000002-CDB6-4FC8-BF53-AE743684EB0D}"/>
            </c:ext>
          </c:extLst>
        </c:ser>
        <c:ser>
          <c:idx val="3"/>
          <c:order val="3"/>
          <c:tx>
            <c:strRef>
              <c:f>'Aug 25 Published MOS estimates'!$N$4</c:f>
              <c:strCache>
                <c:ptCount val="1"/>
                <c:pt idx="0">
                  <c:v>Adelaide SEAGas</c:v>
                </c:pt>
              </c:strCache>
            </c:strRef>
          </c:tx>
          <c:spPr>
            <a:ln w="25400">
              <a:solidFill>
                <a:srgbClr val="FF6600"/>
              </a:solidFill>
              <a:prstDash val="solid"/>
            </a:ln>
          </c:spPr>
          <c:marker>
            <c:symbol val="none"/>
          </c:marker>
          <c:val>
            <c:numRef>
              <c:f>'Aug 25 Published MOS estimates'!$N$5:$N$35</c:f>
              <c:numCache>
                <c:formatCode>#,##0</c:formatCode>
                <c:ptCount val="31"/>
                <c:pt idx="0">
                  <c:v>385</c:v>
                </c:pt>
                <c:pt idx="1">
                  <c:v>135</c:v>
                </c:pt>
                <c:pt idx="2">
                  <c:v>112</c:v>
                </c:pt>
                <c:pt idx="3">
                  <c:v>105</c:v>
                </c:pt>
                <c:pt idx="4">
                  <c:v>98</c:v>
                </c:pt>
                <c:pt idx="5">
                  <c:v>83</c:v>
                </c:pt>
                <c:pt idx="6">
                  <c:v>75</c:v>
                </c:pt>
                <c:pt idx="7">
                  <c:v>70</c:v>
                </c:pt>
                <c:pt idx="8">
                  <c:v>66</c:v>
                </c:pt>
                <c:pt idx="9">
                  <c:v>61</c:v>
                </c:pt>
                <c:pt idx="10">
                  <c:v>58</c:v>
                </c:pt>
                <c:pt idx="11">
                  <c:v>57</c:v>
                </c:pt>
                <c:pt idx="12">
                  <c:v>55</c:v>
                </c:pt>
                <c:pt idx="13">
                  <c:v>51</c:v>
                </c:pt>
                <c:pt idx="14">
                  <c:v>37</c:v>
                </c:pt>
                <c:pt idx="15">
                  <c:v>32</c:v>
                </c:pt>
                <c:pt idx="16">
                  <c:v>19</c:v>
                </c:pt>
                <c:pt idx="17">
                  <c:v>9</c:v>
                </c:pt>
                <c:pt idx="18">
                  <c:v>2</c:v>
                </c:pt>
                <c:pt idx="19">
                  <c:v>0</c:v>
                </c:pt>
                <c:pt idx="20">
                  <c:v>-4</c:v>
                </c:pt>
                <c:pt idx="21">
                  <c:v>-73</c:v>
                </c:pt>
                <c:pt idx="22">
                  <c:v>-130</c:v>
                </c:pt>
                <c:pt idx="23">
                  <c:v>-209</c:v>
                </c:pt>
                <c:pt idx="24">
                  <c:v>-267</c:v>
                </c:pt>
                <c:pt idx="25">
                  <c:v>-627</c:v>
                </c:pt>
                <c:pt idx="26">
                  <c:v>-936</c:v>
                </c:pt>
                <c:pt idx="27">
                  <c:v>-1606</c:v>
                </c:pt>
                <c:pt idx="28">
                  <c:v>-1936</c:v>
                </c:pt>
                <c:pt idx="29">
                  <c:v>-2495</c:v>
                </c:pt>
                <c:pt idx="30">
                  <c:v>-15239</c:v>
                </c:pt>
              </c:numCache>
            </c:numRef>
          </c:val>
          <c:smooth val="1"/>
          <c:extLst>
            <c:ext xmlns:c16="http://schemas.microsoft.com/office/drawing/2014/chart" uri="{C3380CC4-5D6E-409C-BE32-E72D297353CC}">
              <c16:uniqueId val="{00000003-CDB6-4FC8-BF53-AE743684EB0D}"/>
            </c:ext>
          </c:extLst>
        </c:ser>
        <c:ser>
          <c:idx val="4"/>
          <c:order val="4"/>
          <c:tx>
            <c:strRef>
              <c:f>'Aug 25 Published MOS estimates'!$O$4</c:f>
              <c:strCache>
                <c:ptCount val="1"/>
                <c:pt idx="0">
                  <c:v>Brisbane RBP</c:v>
                </c:pt>
              </c:strCache>
            </c:strRef>
          </c:tx>
          <c:marker>
            <c:symbol val="none"/>
          </c:marker>
          <c:val>
            <c:numRef>
              <c:f>'Aug 25 Published MOS estimates'!$O$5:$O$35</c:f>
              <c:numCache>
                <c:formatCode>#,##0</c:formatCode>
                <c:ptCount val="31"/>
                <c:pt idx="0">
                  <c:v>12425</c:v>
                </c:pt>
                <c:pt idx="1">
                  <c:v>4758</c:v>
                </c:pt>
                <c:pt idx="2">
                  <c:v>3781</c:v>
                </c:pt>
                <c:pt idx="3">
                  <c:v>2781</c:v>
                </c:pt>
                <c:pt idx="4">
                  <c:v>1792</c:v>
                </c:pt>
                <c:pt idx="5">
                  <c:v>1144</c:v>
                </c:pt>
                <c:pt idx="6">
                  <c:v>996</c:v>
                </c:pt>
                <c:pt idx="7">
                  <c:v>811</c:v>
                </c:pt>
                <c:pt idx="8">
                  <c:v>674</c:v>
                </c:pt>
                <c:pt idx="9">
                  <c:v>495</c:v>
                </c:pt>
                <c:pt idx="10">
                  <c:v>281</c:v>
                </c:pt>
                <c:pt idx="11">
                  <c:v>155</c:v>
                </c:pt>
                <c:pt idx="12">
                  <c:v>28</c:v>
                </c:pt>
                <c:pt idx="13">
                  <c:v>-243</c:v>
                </c:pt>
                <c:pt idx="14">
                  <c:v>-400</c:v>
                </c:pt>
                <c:pt idx="15">
                  <c:v>-521</c:v>
                </c:pt>
                <c:pt idx="16">
                  <c:v>-717</c:v>
                </c:pt>
                <c:pt idx="17">
                  <c:v>-871</c:v>
                </c:pt>
                <c:pt idx="18">
                  <c:v>-1077</c:v>
                </c:pt>
                <c:pt idx="19">
                  <c:v>-1227</c:v>
                </c:pt>
                <c:pt idx="20">
                  <c:v>-1395</c:v>
                </c:pt>
                <c:pt idx="21">
                  <c:v>-1480</c:v>
                </c:pt>
                <c:pt idx="22">
                  <c:v>-1558</c:v>
                </c:pt>
                <c:pt idx="23">
                  <c:v>-1672</c:v>
                </c:pt>
                <c:pt idx="24">
                  <c:v>-1737</c:v>
                </c:pt>
                <c:pt idx="25">
                  <c:v>-2050</c:v>
                </c:pt>
                <c:pt idx="26">
                  <c:v>-2295</c:v>
                </c:pt>
                <c:pt idx="27">
                  <c:v>-2543</c:v>
                </c:pt>
                <c:pt idx="28">
                  <c:v>-2856</c:v>
                </c:pt>
                <c:pt idx="29">
                  <c:v>-3524</c:v>
                </c:pt>
                <c:pt idx="30">
                  <c:v>-6703</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2024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June 2025, July 2025 and August 2025.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June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July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August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for the </a:t>
          </a:r>
          <a:r>
            <a:rPr lang="en-AU" sz="1100">
              <a:solidFill>
                <a:sysClr val="windowText" lastClr="000000"/>
              </a:solidFill>
              <a:effectLst/>
              <a:latin typeface="Segoe UI Semilight" panose="020B0402040204020203" pitchFamily="34" charset="0"/>
              <a:ea typeface="Batang"/>
              <a:cs typeface="Arial Unicode MS"/>
            </a:rPr>
            <a:t>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ysClr val="windowText" lastClr="000000"/>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aemocloud.sharepoint.com/sites/GasMarketOperations/Shared%20Documents/General/04.%20Short%20Term%20Trading%20Market-%20STTM/STTM-BAU/Market%20Operator%20Service%20(MOS)/MOS%20Estimates/2024/2024%20Sep%20to%202024%20Nov/GP-4002-F03%20MOS%20Estimates%20Forecast%20Model%20-%20Mar%2023%20to%20May%2024.xlsm?0529EAE3" TargetMode="External"/><Relationship Id="rId1" Type="http://schemas.openxmlformats.org/officeDocument/2006/relationships/externalLinkPath" Target="file:///\\0529EAE3\GP-4002-F03%20MOS%20Estimates%20Forecast%20Model%20-%20Mar%2023%20to%20May%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topLeftCell="A19" zoomScale="85" zoomScaleNormal="85" workbookViewId="0">
      <selection activeCell="A50" sqref="A50: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abSelected="1" topLeftCell="A34" zoomScale="90" zoomScaleNormal="90" workbookViewId="0">
      <selection activeCell="A65" sqref="A65: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zoomScale="70" zoomScaleNormal="70" workbookViewId="0">
      <selection activeCell="H37" sqref="H37"/>
    </sheetView>
  </sheetViews>
  <sheetFormatPr defaultColWidth="9.1796875" defaultRowHeight="11.5" x14ac:dyDescent="0.25"/>
  <cols>
    <col min="1" max="1" width="2.453125" style="1" customWidth="1"/>
    <col min="2" max="2" width="2.54296875" style="1" customWidth="1"/>
    <col min="3" max="3" width="14.54296875" style="1" customWidth="1"/>
    <col min="4" max="4" width="11" style="1" bestFit="1" customWidth="1"/>
    <col min="5" max="5" width="10.81640625" style="1" bestFit="1" customWidth="1"/>
    <col min="6" max="6" width="12.1796875" style="1" bestFit="1" customWidth="1"/>
    <col min="7" max="7" width="15.1796875" style="1" bestFit="1" customWidth="1"/>
    <col min="8" max="8" width="12.1796875" style="1" bestFit="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23</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23" x14ac:dyDescent="0.25">
      <c r="B4" s="1"/>
      <c r="D4" s="35" t="s">
        <v>3</v>
      </c>
      <c r="E4" s="35" t="s">
        <v>4</v>
      </c>
      <c r="F4" s="35" t="s">
        <v>5</v>
      </c>
      <c r="G4" s="35" t="s">
        <v>6</v>
      </c>
      <c r="H4" s="35" t="s">
        <v>7</v>
      </c>
      <c r="I4" s="1"/>
      <c r="J4" s="27" t="s">
        <v>8</v>
      </c>
      <c r="K4" s="35" t="s">
        <v>3</v>
      </c>
      <c r="L4" s="35" t="s">
        <v>4</v>
      </c>
      <c r="M4" s="35" t="s">
        <v>5</v>
      </c>
      <c r="N4" s="35" t="s">
        <v>6</v>
      </c>
      <c r="O4" s="35" t="s">
        <v>7</v>
      </c>
      <c r="P4" s="1"/>
      <c r="V4" s="1"/>
      <c r="W4" s="1"/>
    </row>
    <row r="5" spans="2:31" ht="12.5" x14ac:dyDescent="0.25">
      <c r="C5" s="37" t="s">
        <v>9</v>
      </c>
      <c r="D5" s="36">
        <f>MAX(0,K5:K35)</f>
        <v>18508</v>
      </c>
      <c r="E5" s="36">
        <f>MAX(0,L5:L35)</f>
        <v>18704.735420000001</v>
      </c>
      <c r="F5" s="36">
        <f>MAX(0,M5:M35)</f>
        <v>15569</v>
      </c>
      <c r="G5" s="36">
        <f>MAX(0,N5:N35)</f>
        <v>530</v>
      </c>
      <c r="H5" s="36">
        <f>MAX(0,O5:O35)</f>
        <v>6965</v>
      </c>
      <c r="I5" s="1">
        <v>1</v>
      </c>
      <c r="J5" s="38">
        <v>1</v>
      </c>
      <c r="K5" s="15">
        <v>18508</v>
      </c>
      <c r="L5" s="15">
        <v>18704.735420000001</v>
      </c>
      <c r="M5" s="15">
        <v>15569</v>
      </c>
      <c r="N5" s="15">
        <v>530</v>
      </c>
      <c r="O5" s="30">
        <v>6965</v>
      </c>
      <c r="AC5"/>
      <c r="AD5" s="2"/>
      <c r="AE5" s="4"/>
    </row>
    <row r="6" spans="2:31" ht="12.5" x14ac:dyDescent="0.25">
      <c r="C6" s="37" t="s">
        <v>10</v>
      </c>
      <c r="D6" s="36">
        <f>MAX(0,-MIN(K5:K35))</f>
        <v>37968</v>
      </c>
      <c r="E6" s="36">
        <f>MAX(0,-MIN(L5:L35))</f>
        <v>0</v>
      </c>
      <c r="F6" s="36">
        <f>MAX(0,-MIN(M5:M35))</f>
        <v>11642</v>
      </c>
      <c r="G6" s="36">
        <f>MAX(0,-MIN(N5:N35))</f>
        <v>10192</v>
      </c>
      <c r="H6" s="36">
        <f>MAX(0,-MIN(O5:O35))</f>
        <v>5998</v>
      </c>
      <c r="I6" s="1">
        <v>2</v>
      </c>
      <c r="J6" s="39">
        <v>1</v>
      </c>
      <c r="K6" s="15">
        <v>11730</v>
      </c>
      <c r="L6" s="15">
        <v>16465.66446</v>
      </c>
      <c r="M6" s="15">
        <v>9498</v>
      </c>
      <c r="N6" s="15">
        <v>156</v>
      </c>
      <c r="O6" s="32">
        <v>4841</v>
      </c>
      <c r="AC6"/>
      <c r="AD6" s="2"/>
    </row>
    <row r="7" spans="2:31" ht="12.5" x14ac:dyDescent="0.25">
      <c r="I7" s="1">
        <v>3</v>
      </c>
      <c r="J7" s="39">
        <v>1</v>
      </c>
      <c r="K7" s="15">
        <v>5924</v>
      </c>
      <c r="L7" s="15">
        <v>15142.657359999999</v>
      </c>
      <c r="M7" s="15">
        <v>6883</v>
      </c>
      <c r="N7" s="15">
        <v>99</v>
      </c>
      <c r="O7" s="32">
        <v>3647</v>
      </c>
      <c r="W7" s="2"/>
      <c r="AC7"/>
      <c r="AD7" s="2"/>
    </row>
    <row r="8" spans="2:31" ht="12.5" x14ac:dyDescent="0.25">
      <c r="I8" s="1">
        <v>4</v>
      </c>
      <c r="J8" s="39">
        <v>1</v>
      </c>
      <c r="K8" s="15">
        <v>1197</v>
      </c>
      <c r="L8" s="15">
        <v>13809.615540000001</v>
      </c>
      <c r="M8" s="15">
        <v>4526</v>
      </c>
      <c r="N8" s="15">
        <v>86</v>
      </c>
      <c r="O8" s="32">
        <v>2855</v>
      </c>
      <c r="W8" s="2"/>
      <c r="AC8"/>
      <c r="AD8" s="2"/>
    </row>
    <row r="9" spans="2:31" ht="12.5" x14ac:dyDescent="0.25">
      <c r="I9" s="1">
        <v>5</v>
      </c>
      <c r="J9" s="39">
        <v>1</v>
      </c>
      <c r="K9" s="15">
        <v>-321</v>
      </c>
      <c r="L9" s="15">
        <v>13170.890600000001</v>
      </c>
      <c r="M9" s="15">
        <v>4044</v>
      </c>
      <c r="N9" s="15">
        <v>78</v>
      </c>
      <c r="O9" s="32">
        <v>2232</v>
      </c>
      <c r="W9" s="2"/>
      <c r="AC9"/>
      <c r="AD9" s="2"/>
    </row>
    <row r="10" spans="2:31" ht="12.5" x14ac:dyDescent="0.25">
      <c r="I10" s="1">
        <v>6</v>
      </c>
      <c r="J10" s="39">
        <v>1</v>
      </c>
      <c r="K10" s="15">
        <v>-1339</v>
      </c>
      <c r="L10" s="15">
        <v>12092.805679999999</v>
      </c>
      <c r="M10" s="15">
        <v>3210</v>
      </c>
      <c r="N10" s="15">
        <v>73</v>
      </c>
      <c r="O10" s="32">
        <v>1833</v>
      </c>
      <c r="W10" s="2"/>
      <c r="AC10"/>
      <c r="AD10" s="2"/>
    </row>
    <row r="11" spans="2:31" ht="12.75" customHeight="1" x14ac:dyDescent="0.25">
      <c r="C11" s="60" t="s">
        <v>11</v>
      </c>
      <c r="D11" s="60"/>
      <c r="E11" s="60"/>
      <c r="F11" s="60"/>
      <c r="G11" s="60"/>
      <c r="H11" s="60"/>
      <c r="I11" s="1">
        <v>7</v>
      </c>
      <c r="J11" s="39">
        <v>1</v>
      </c>
      <c r="K11" s="15">
        <v>-2511</v>
      </c>
      <c r="L11" s="15">
        <v>11717.928400000001</v>
      </c>
      <c r="M11" s="15">
        <v>2354</v>
      </c>
      <c r="N11" s="15">
        <v>69</v>
      </c>
      <c r="O11" s="32">
        <v>1483</v>
      </c>
      <c r="W11" s="2"/>
      <c r="AC11"/>
      <c r="AD11" s="2"/>
    </row>
    <row r="12" spans="2:31" ht="12.5" x14ac:dyDescent="0.25">
      <c r="C12" s="60"/>
      <c r="D12" s="60"/>
      <c r="E12" s="60"/>
      <c r="F12" s="60"/>
      <c r="G12" s="60"/>
      <c r="H12" s="60"/>
      <c r="I12" s="1">
        <v>8</v>
      </c>
      <c r="J12" s="39">
        <v>1</v>
      </c>
      <c r="K12" s="15">
        <v>-3000</v>
      </c>
      <c r="L12" s="15">
        <v>11093.733539999999</v>
      </c>
      <c r="M12" s="15">
        <v>1560</v>
      </c>
      <c r="N12" s="15">
        <v>56</v>
      </c>
      <c r="O12" s="32">
        <v>1233</v>
      </c>
      <c r="W12" s="2"/>
      <c r="AC12"/>
      <c r="AD12" s="2"/>
    </row>
    <row r="13" spans="2:31" ht="12.5" x14ac:dyDescent="0.25">
      <c r="C13" s="3"/>
      <c r="D13" s="61" t="s">
        <v>12</v>
      </c>
      <c r="E13" s="62"/>
      <c r="F13" s="62"/>
      <c r="G13" s="62"/>
      <c r="H13" s="62"/>
      <c r="I13" s="1">
        <v>9</v>
      </c>
      <c r="J13" s="39">
        <v>1</v>
      </c>
      <c r="K13" s="15">
        <v>-3257</v>
      </c>
      <c r="L13" s="15">
        <v>10622.5119</v>
      </c>
      <c r="M13" s="15">
        <v>1029</v>
      </c>
      <c r="N13" s="15">
        <v>53</v>
      </c>
      <c r="O13" s="32">
        <v>872</v>
      </c>
      <c r="W13" s="2"/>
      <c r="AC13"/>
      <c r="AD13" s="2"/>
    </row>
    <row r="14" spans="2:31" ht="12.75" customHeight="1" x14ac:dyDescent="0.25">
      <c r="C14" s="16"/>
      <c r="D14" s="46" t="s">
        <v>3</v>
      </c>
      <c r="E14" s="47" t="s">
        <v>4</v>
      </c>
      <c r="F14" s="47" t="s">
        <v>5</v>
      </c>
      <c r="G14" s="47" t="s">
        <v>6</v>
      </c>
      <c r="H14" s="48" t="s">
        <v>7</v>
      </c>
      <c r="I14" s="1">
        <v>10</v>
      </c>
      <c r="J14" s="39">
        <v>1</v>
      </c>
      <c r="K14" s="15">
        <v>-4093</v>
      </c>
      <c r="L14" s="15">
        <v>10280.3706</v>
      </c>
      <c r="M14" s="15">
        <v>772</v>
      </c>
      <c r="N14" s="15">
        <v>50</v>
      </c>
      <c r="O14" s="32">
        <v>560</v>
      </c>
      <c r="W14" s="2"/>
      <c r="AC14"/>
      <c r="AD14" s="2"/>
    </row>
    <row r="15" spans="2:31" ht="12.75" customHeight="1" x14ac:dyDescent="0.25">
      <c r="C15" s="53" t="s">
        <v>13</v>
      </c>
      <c r="D15" s="28">
        <f>MAX(0,K5:K35)</f>
        <v>18508</v>
      </c>
      <c r="E15" s="29">
        <f>MAX(0,L5:L35)</f>
        <v>18704.735420000001</v>
      </c>
      <c r="F15" s="29">
        <f>MAX(0,M5:M35)</f>
        <v>15569</v>
      </c>
      <c r="G15" s="29">
        <f>MAX(0,N5:N35)</f>
        <v>530</v>
      </c>
      <c r="H15" s="30">
        <f>MAX(0,O5:O35)</f>
        <v>6965</v>
      </c>
      <c r="I15" s="1">
        <v>11</v>
      </c>
      <c r="J15" s="39">
        <v>1</v>
      </c>
      <c r="K15" s="15">
        <v>-5167</v>
      </c>
      <c r="L15" s="15">
        <v>9948.5740700000006</v>
      </c>
      <c r="M15" s="15">
        <v>461</v>
      </c>
      <c r="N15" s="15">
        <v>46</v>
      </c>
      <c r="O15" s="32">
        <v>448</v>
      </c>
      <c r="W15" s="6"/>
      <c r="AC15"/>
      <c r="AD15" s="2"/>
    </row>
    <row r="16" spans="2:31" ht="12.5" x14ac:dyDescent="0.25">
      <c r="C16" s="54">
        <v>0.95</v>
      </c>
      <c r="D16" s="31">
        <f>PERCENTILE(K5:K35, 0.95)</f>
        <v>9117.2999999999829</v>
      </c>
      <c r="E16" s="15">
        <f>PERCENTILE(L5:L35, 0.95)</f>
        <v>15870.311264999997</v>
      </c>
      <c r="F16" s="15">
        <f>PERCENTILE(M5:M35, 0.95)</f>
        <v>8321.2499999999927</v>
      </c>
      <c r="G16" s="15">
        <f>PERCENTILE(N5:N35, 0.95)</f>
        <v>130.34999999999985</v>
      </c>
      <c r="H16" s="32">
        <f>PERCENTILE(O5:O35, 0.95)</f>
        <v>4303.6999999999971</v>
      </c>
      <c r="I16" s="1">
        <v>12</v>
      </c>
      <c r="J16" s="39">
        <v>1</v>
      </c>
      <c r="K16" s="15">
        <v>-7063</v>
      </c>
      <c r="L16" s="15">
        <v>9529.5883300000005</v>
      </c>
      <c r="M16" s="15">
        <v>-187</v>
      </c>
      <c r="N16" s="15">
        <v>43</v>
      </c>
      <c r="O16" s="32">
        <v>325</v>
      </c>
      <c r="W16" s="6"/>
      <c r="AC16"/>
      <c r="AD16" s="2"/>
    </row>
    <row r="17" spans="3:30" ht="12.5" x14ac:dyDescent="0.25">
      <c r="C17" s="55">
        <v>0.75</v>
      </c>
      <c r="D17" s="31">
        <f>PERCENTILE(K5:K35, 0.75)</f>
        <v>-3064.25</v>
      </c>
      <c r="E17" s="15">
        <f>PERCENTILE(L5:L35, 0.75)</f>
        <v>10975.92813</v>
      </c>
      <c r="F17" s="15">
        <f>PERCENTILE(M5:M35, 0.75)</f>
        <v>1427.25</v>
      </c>
      <c r="G17" s="15">
        <f>PERCENTILE(N5:N35, 0.75)</f>
        <v>55.25</v>
      </c>
      <c r="H17" s="32">
        <f>PERCENTILE(O5:O35, 0.75)</f>
        <v>1142.75</v>
      </c>
      <c r="I17" s="1">
        <v>13</v>
      </c>
      <c r="J17" s="39">
        <v>1</v>
      </c>
      <c r="K17" s="15">
        <v>-7583</v>
      </c>
      <c r="L17" s="15">
        <v>9112.4301799999994</v>
      </c>
      <c r="M17" s="15">
        <v>-575</v>
      </c>
      <c r="N17" s="15">
        <v>39</v>
      </c>
      <c r="O17" s="32">
        <v>176</v>
      </c>
      <c r="W17" s="2"/>
      <c r="AC17"/>
      <c r="AD17" s="2"/>
    </row>
    <row r="18" spans="3:30" ht="12.5" x14ac:dyDescent="0.25">
      <c r="C18" s="55">
        <v>0.5</v>
      </c>
      <c r="D18" s="31">
        <f>PERCENTILE(K5:K35, 0.5)</f>
        <v>-8560.5</v>
      </c>
      <c r="E18" s="15">
        <f t="shared" ref="E18:H18" si="0">PERCENTILE(L5:L35, 0.5)</f>
        <v>8584.6963749999995</v>
      </c>
      <c r="F18" s="15">
        <f t="shared" si="0"/>
        <v>-1242.5</v>
      </c>
      <c r="G18" s="15">
        <f t="shared" si="0"/>
        <v>33</v>
      </c>
      <c r="H18" s="32">
        <f t="shared" si="0"/>
        <v>-285</v>
      </c>
      <c r="I18" s="1">
        <v>14</v>
      </c>
      <c r="J18" s="39">
        <v>1</v>
      </c>
      <c r="K18" s="15">
        <v>-7918</v>
      </c>
      <c r="L18" s="15">
        <v>8956.5242899999994</v>
      </c>
      <c r="M18" s="15">
        <v>-882</v>
      </c>
      <c r="N18" s="15">
        <v>37</v>
      </c>
      <c r="O18" s="32">
        <v>-25</v>
      </c>
      <c r="W18" s="2"/>
      <c r="AC18"/>
      <c r="AD18" s="2"/>
    </row>
    <row r="19" spans="3:30" ht="12.5" x14ac:dyDescent="0.25">
      <c r="C19" s="55">
        <v>0.25</v>
      </c>
      <c r="D19" s="31">
        <f>PERCENTILE(K5:K35, 0.25)</f>
        <v>-13751.25</v>
      </c>
      <c r="E19" s="15">
        <f t="shared" ref="E19:H19" si="1">PERCENTILE(L5:L35, 0.25)</f>
        <v>6282.8905350000005</v>
      </c>
      <c r="F19" s="15">
        <f t="shared" si="1"/>
        <v>-3235.5</v>
      </c>
      <c r="G19" s="15">
        <f t="shared" si="1"/>
        <v>-403</v>
      </c>
      <c r="H19" s="32">
        <f t="shared" si="1"/>
        <v>-1444.75</v>
      </c>
      <c r="I19" s="1">
        <v>15</v>
      </c>
      <c r="J19" s="39">
        <v>1</v>
      </c>
      <c r="K19" s="15">
        <v>-8416</v>
      </c>
      <c r="L19" s="15">
        <v>8818.7054200000002</v>
      </c>
      <c r="M19" s="15">
        <v>-1074</v>
      </c>
      <c r="N19" s="15">
        <v>35</v>
      </c>
      <c r="O19" s="32">
        <v>-182</v>
      </c>
      <c r="P19" s="3"/>
      <c r="W19" s="2"/>
      <c r="AC19"/>
      <c r="AD19" s="2"/>
    </row>
    <row r="20" spans="3:30" ht="12.5" x14ac:dyDescent="0.25">
      <c r="C20" s="54">
        <v>0.05</v>
      </c>
      <c r="D20" s="31">
        <f>PERCENTILE(K5:K35, 0.05)</f>
        <v>-23409.649999999998</v>
      </c>
      <c r="E20" s="15">
        <f t="shared" ref="E20:H20" si="2">PERCENTILE(L5:L35, 0.05)</f>
        <v>4820.1046839999999</v>
      </c>
      <c r="F20" s="15">
        <f t="shared" si="2"/>
        <v>-5770.95</v>
      </c>
      <c r="G20" s="15">
        <f t="shared" si="2"/>
        <v>-3844.6499999999996</v>
      </c>
      <c r="H20" s="32">
        <f t="shared" si="2"/>
        <v>-2749.2</v>
      </c>
      <c r="I20" s="1">
        <v>16</v>
      </c>
      <c r="J20" s="39">
        <v>1</v>
      </c>
      <c r="K20" s="15">
        <v>-8705</v>
      </c>
      <c r="L20" s="15">
        <v>8350.6873300000007</v>
      </c>
      <c r="M20" s="15">
        <v>-1411</v>
      </c>
      <c r="N20" s="15">
        <v>31</v>
      </c>
      <c r="O20" s="32">
        <v>-388</v>
      </c>
      <c r="P20" s="3"/>
      <c r="W20" s="2"/>
      <c r="AC20"/>
      <c r="AD20" s="2"/>
    </row>
    <row r="21" spans="3:30" ht="12.5" x14ac:dyDescent="0.25">
      <c r="C21" s="59" t="s">
        <v>14</v>
      </c>
      <c r="D21" s="31">
        <f>MIN(0,K5:K35)</f>
        <v>-37968</v>
      </c>
      <c r="E21" s="15">
        <f>MIN(0,L5:L35)</f>
        <v>0</v>
      </c>
      <c r="F21" s="15">
        <f>MIN(0,M5:M35)</f>
        <v>-11642</v>
      </c>
      <c r="G21" s="15">
        <f>MIN(0,N5:N35)</f>
        <v>-10192</v>
      </c>
      <c r="H21" s="32">
        <f>MIN(0,O5:O35)</f>
        <v>-5998</v>
      </c>
      <c r="I21" s="1">
        <v>17</v>
      </c>
      <c r="J21" s="39">
        <v>1</v>
      </c>
      <c r="K21" s="15">
        <v>-9020</v>
      </c>
      <c r="L21" s="15">
        <v>7961.5733300000002</v>
      </c>
      <c r="M21" s="15">
        <v>-1588</v>
      </c>
      <c r="N21" s="15">
        <v>9</v>
      </c>
      <c r="O21" s="32">
        <v>-543</v>
      </c>
      <c r="P21" s="3"/>
      <c r="W21" s="2"/>
      <c r="AC21"/>
      <c r="AD21" s="2"/>
    </row>
    <row r="22" spans="3:30" ht="12.5" x14ac:dyDescent="0.25">
      <c r="C22" s="57" t="s">
        <v>15</v>
      </c>
      <c r="D22" s="28">
        <f>AVERAGE(K5:K35)</f>
        <v>-8527.5</v>
      </c>
      <c r="E22" s="29">
        <f>AVERAGE(L5:L35)</f>
        <v>9070.8675206666649</v>
      </c>
      <c r="F22" s="29">
        <f>AVERAGE(M5:M35)</f>
        <v>-383.7</v>
      </c>
      <c r="G22" s="29">
        <f>AVERAGE(N5:N35)</f>
        <v>-782</v>
      </c>
      <c r="H22" s="30">
        <f>AVERAGE(O5:O35)</f>
        <v>17.633333333333333</v>
      </c>
      <c r="I22" s="1">
        <v>18</v>
      </c>
      <c r="J22" s="39">
        <v>1</v>
      </c>
      <c r="K22" s="15">
        <v>-9858</v>
      </c>
      <c r="L22" s="15">
        <v>7377.9331000000002</v>
      </c>
      <c r="M22" s="15">
        <v>-1852</v>
      </c>
      <c r="N22" s="15">
        <v>-3</v>
      </c>
      <c r="O22" s="32">
        <v>-628</v>
      </c>
      <c r="P22" s="3"/>
      <c r="W22" s="2"/>
    </row>
    <row r="23" spans="3:30" ht="12.5" x14ac:dyDescent="0.25">
      <c r="C23" s="21" t="s">
        <v>16</v>
      </c>
      <c r="D23" s="31">
        <f>STDEV(K5:K35)</f>
        <v>10826.764689321139</v>
      </c>
      <c r="E23" s="15">
        <f>STDEV(L5:L35)</f>
        <v>3715.971000468659</v>
      </c>
      <c r="F23" s="15">
        <f>STDEV(M5:M35)</f>
        <v>5113.0013936751602</v>
      </c>
      <c r="G23" s="15">
        <f>STDEV(N5:N35)</f>
        <v>2087.4963720802666</v>
      </c>
      <c r="H23" s="32">
        <f>STDEV(O5:O35)</f>
        <v>2509.8312690000844</v>
      </c>
      <c r="I23" s="1">
        <v>19</v>
      </c>
      <c r="J23" s="39">
        <v>1</v>
      </c>
      <c r="K23" s="15">
        <v>-10275</v>
      </c>
      <c r="L23" s="15">
        <v>7189.9353899999996</v>
      </c>
      <c r="M23" s="15">
        <v>-2133</v>
      </c>
      <c r="N23" s="15">
        <v>-63</v>
      </c>
      <c r="O23" s="32">
        <v>-704</v>
      </c>
      <c r="P23" s="3"/>
      <c r="Q23" s="41"/>
      <c r="R23" s="3"/>
      <c r="S23" s="3"/>
      <c r="T23" s="3"/>
      <c r="U23" s="3"/>
      <c r="W23" s="2"/>
      <c r="X23" s="12"/>
      <c r="Y23" s="12"/>
      <c r="Z23" s="12"/>
      <c r="AA23" s="13"/>
    </row>
    <row r="24" spans="3:30" ht="12.75" customHeight="1" x14ac:dyDescent="0.25">
      <c r="C24" s="22" t="s">
        <v>17</v>
      </c>
      <c r="D24" s="49">
        <f>COUNTIF(K$5:K$35,"&gt;=0")/COUNTA(K$5:K$35)</f>
        <v>0.13333333333333333</v>
      </c>
      <c r="E24" s="42">
        <f t="shared" ref="E24:G24" si="3">COUNTIF(L$5:L$35,"&gt;=0")/COUNTA(L$5:L$35)</f>
        <v>1</v>
      </c>
      <c r="F24" s="42">
        <f t="shared" si="3"/>
        <v>0.36666666666666664</v>
      </c>
      <c r="G24" s="42">
        <f t="shared" si="3"/>
        <v>0.56666666666666665</v>
      </c>
      <c r="H24" s="43">
        <f>COUNTIF(O$5:O$35,"&gt;=0")/COUNTA(O$5:O$35)</f>
        <v>0.43333333333333335</v>
      </c>
      <c r="I24" s="1">
        <v>20</v>
      </c>
      <c r="J24" s="39">
        <v>1</v>
      </c>
      <c r="K24" s="15">
        <v>-11432</v>
      </c>
      <c r="L24" s="15">
        <v>6806.2156599999998</v>
      </c>
      <c r="M24" s="15">
        <v>-2318</v>
      </c>
      <c r="N24" s="15">
        <v>-140</v>
      </c>
      <c r="O24" s="32">
        <v>-816</v>
      </c>
      <c r="P24" s="3"/>
      <c r="Q24" s="60" t="s">
        <v>18</v>
      </c>
      <c r="R24" s="60"/>
      <c r="S24" s="60"/>
      <c r="T24" s="60"/>
      <c r="U24" s="60"/>
      <c r="V24" s="60"/>
      <c r="W24" s="60"/>
      <c r="X24" s="12"/>
      <c r="Y24" s="12"/>
      <c r="Z24" s="12"/>
      <c r="AA24" s="13"/>
    </row>
    <row r="25" spans="3:30" ht="12.75" customHeight="1" x14ac:dyDescent="0.25">
      <c r="C25" s="23" t="s">
        <v>19</v>
      </c>
      <c r="D25" s="50">
        <f>1-D24</f>
        <v>0.8666666666666667</v>
      </c>
      <c r="E25" s="44">
        <f>1-E24</f>
        <v>0</v>
      </c>
      <c r="F25" s="44">
        <f>1-F24</f>
        <v>0.6333333333333333</v>
      </c>
      <c r="G25" s="44">
        <f>1-G24</f>
        <v>0.43333333333333335</v>
      </c>
      <c r="H25" s="45">
        <f>1-H24</f>
        <v>0.56666666666666665</v>
      </c>
      <c r="I25" s="1">
        <v>21</v>
      </c>
      <c r="J25" s="39">
        <v>1</v>
      </c>
      <c r="K25" s="15">
        <v>-12030</v>
      </c>
      <c r="L25" s="15">
        <v>6562.0495499999997</v>
      </c>
      <c r="M25" s="15">
        <v>-2512</v>
      </c>
      <c r="N25" s="15">
        <v>-212</v>
      </c>
      <c r="O25" s="32">
        <v>-1032</v>
      </c>
      <c r="P25" s="3"/>
      <c r="Q25" s="60"/>
      <c r="R25" s="60"/>
      <c r="S25" s="60"/>
      <c r="T25" s="60"/>
      <c r="U25" s="60"/>
      <c r="V25" s="60"/>
      <c r="W25" s="60"/>
      <c r="X25" s="12"/>
      <c r="Y25" s="12"/>
      <c r="Z25" s="12"/>
      <c r="AA25" s="13"/>
    </row>
    <row r="26" spans="3:30" ht="12.5" x14ac:dyDescent="0.25">
      <c r="C26" s="51" t="s">
        <v>20</v>
      </c>
      <c r="D26" s="52">
        <f>MEDIAN(K5:K35)</f>
        <v>-8560.5</v>
      </c>
      <c r="E26" s="52">
        <f>MEDIAN(L5:L35)</f>
        <v>8584.6963749999995</v>
      </c>
      <c r="F26" s="52">
        <f>MEDIAN(M5:M35)</f>
        <v>-1242.5</v>
      </c>
      <c r="G26" s="52">
        <f>MEDIAN(N5:N35)</f>
        <v>33</v>
      </c>
      <c r="H26" s="52">
        <f>MEDIAN(O5:O35)</f>
        <v>-285</v>
      </c>
      <c r="I26" s="1">
        <v>22</v>
      </c>
      <c r="J26" s="39">
        <v>1</v>
      </c>
      <c r="K26" s="15">
        <v>-12744</v>
      </c>
      <c r="L26" s="15">
        <v>6358.1245200000003</v>
      </c>
      <c r="M26" s="15">
        <v>-2949</v>
      </c>
      <c r="N26" s="15">
        <v>-313</v>
      </c>
      <c r="O26" s="32">
        <v>-1264</v>
      </c>
      <c r="P26" s="3"/>
      <c r="Q26" s="3"/>
      <c r="R26" s="3"/>
      <c r="S26" s="3"/>
      <c r="T26" s="3"/>
      <c r="U26" s="3"/>
      <c r="V26" s="2"/>
      <c r="W26" s="2"/>
      <c r="X26" s="12"/>
      <c r="Y26" s="12"/>
      <c r="Z26" s="12"/>
      <c r="AA26" s="13"/>
    </row>
    <row r="27" spans="3:30" x14ac:dyDescent="0.25">
      <c r="I27" s="1">
        <v>23</v>
      </c>
      <c r="J27" s="39">
        <v>1</v>
      </c>
      <c r="K27" s="15">
        <v>-14087</v>
      </c>
      <c r="L27" s="15">
        <v>6257.8125399999999</v>
      </c>
      <c r="M27" s="15">
        <v>-3331</v>
      </c>
      <c r="N27" s="15">
        <v>-433</v>
      </c>
      <c r="O27" s="32">
        <v>-1505</v>
      </c>
      <c r="P27" s="3"/>
      <c r="Q27" s="3"/>
      <c r="R27" s="3"/>
      <c r="S27" s="3"/>
      <c r="T27" s="3"/>
      <c r="U27" s="3"/>
      <c r="V27" s="2"/>
      <c r="W27" s="2"/>
      <c r="X27" s="12"/>
      <c r="Y27" s="12"/>
      <c r="Z27" s="12"/>
      <c r="AA27" s="13"/>
    </row>
    <row r="28" spans="3:30" x14ac:dyDescent="0.25">
      <c r="I28" s="1">
        <v>24</v>
      </c>
      <c r="J28" s="39">
        <v>1</v>
      </c>
      <c r="K28" s="15">
        <v>-15639</v>
      </c>
      <c r="L28" s="15">
        <v>6097.6895299999996</v>
      </c>
      <c r="M28" s="15">
        <v>-3608</v>
      </c>
      <c r="N28" s="15">
        <v>-582</v>
      </c>
      <c r="O28" s="32">
        <v>-1768</v>
      </c>
      <c r="P28" s="3"/>
      <c r="X28" s="12"/>
      <c r="Y28" s="12"/>
      <c r="Z28" s="12"/>
      <c r="AA28" s="13"/>
    </row>
    <row r="29" spans="3:30" x14ac:dyDescent="0.25">
      <c r="I29" s="1">
        <v>25</v>
      </c>
      <c r="J29" s="39">
        <v>1</v>
      </c>
      <c r="K29" s="15">
        <v>-16972</v>
      </c>
      <c r="L29" s="15">
        <v>5914.7914199999996</v>
      </c>
      <c r="M29" s="15">
        <v>-4087</v>
      </c>
      <c r="N29" s="15">
        <v>-1167</v>
      </c>
      <c r="O29" s="32">
        <v>-1894</v>
      </c>
      <c r="P29" s="3"/>
      <c r="Q29" s="3"/>
      <c r="R29" s="3"/>
      <c r="S29" s="3"/>
      <c r="T29" s="3"/>
      <c r="U29" s="3"/>
      <c r="V29" s="2"/>
      <c r="W29" s="2"/>
      <c r="X29" s="12"/>
      <c r="Y29" s="12"/>
      <c r="Z29" s="12"/>
      <c r="AA29" s="13"/>
    </row>
    <row r="30" spans="3:30" x14ac:dyDescent="0.25">
      <c r="I30" s="1">
        <v>26</v>
      </c>
      <c r="J30" s="39">
        <v>1</v>
      </c>
      <c r="K30" s="15">
        <v>-17860</v>
      </c>
      <c r="L30" s="15">
        <v>5757.9454100000003</v>
      </c>
      <c r="M30" s="15">
        <v>-4766</v>
      </c>
      <c r="N30" s="15">
        <v>-1796</v>
      </c>
      <c r="O30" s="32">
        <v>-2306</v>
      </c>
      <c r="P30" s="3"/>
      <c r="Q30" s="3"/>
      <c r="R30" s="3"/>
      <c r="S30" s="3"/>
      <c r="T30" s="3"/>
      <c r="U30" s="3"/>
      <c r="V30" s="2"/>
      <c r="W30" s="2"/>
      <c r="X30" s="12"/>
      <c r="Y30" s="12"/>
      <c r="Z30" s="12"/>
      <c r="AA30" s="13"/>
    </row>
    <row r="31" spans="3:30" x14ac:dyDescent="0.25">
      <c r="I31" s="1">
        <v>27</v>
      </c>
      <c r="J31" s="39">
        <v>1</v>
      </c>
      <c r="K31" s="15">
        <v>-19387</v>
      </c>
      <c r="L31" s="15">
        <v>5412.7267499999998</v>
      </c>
      <c r="M31" s="15">
        <v>-5031</v>
      </c>
      <c r="N31" s="15">
        <v>-2436</v>
      </c>
      <c r="O31" s="32">
        <v>-2418</v>
      </c>
      <c r="P31" s="3"/>
      <c r="Q31" s="3"/>
      <c r="R31" s="3"/>
      <c r="S31" s="3"/>
      <c r="T31" s="3"/>
      <c r="U31" s="3"/>
      <c r="V31" s="2"/>
      <c r="W31" s="2"/>
      <c r="X31" s="12"/>
      <c r="Y31" s="12"/>
      <c r="Z31" s="12"/>
      <c r="AA31" s="13"/>
    </row>
    <row r="32" spans="3:30" x14ac:dyDescent="0.25">
      <c r="I32" s="1">
        <v>28</v>
      </c>
      <c r="J32" s="39">
        <v>1</v>
      </c>
      <c r="K32" s="15">
        <v>-21868</v>
      </c>
      <c r="L32" s="15">
        <v>5093.9537099999998</v>
      </c>
      <c r="M32" s="15">
        <v>-5381</v>
      </c>
      <c r="N32" s="15">
        <v>-3425</v>
      </c>
      <c r="O32" s="32">
        <v>-2593</v>
      </c>
      <c r="P32" s="3"/>
      <c r="Q32" s="3"/>
      <c r="R32" s="3"/>
      <c r="S32" s="3"/>
      <c r="T32" s="3"/>
      <c r="U32" s="3"/>
      <c r="V32" s="2"/>
      <c r="W32" s="2"/>
      <c r="X32" s="12"/>
      <c r="Y32" s="12"/>
      <c r="Z32" s="12"/>
      <c r="AA32" s="13"/>
    </row>
    <row r="33" spans="9:30" x14ac:dyDescent="0.25">
      <c r="I33" s="1">
        <v>29</v>
      </c>
      <c r="J33" s="39">
        <v>1</v>
      </c>
      <c r="K33" s="15">
        <v>-24671</v>
      </c>
      <c r="L33" s="15">
        <v>4596.0463900000004</v>
      </c>
      <c r="M33" s="15">
        <v>-6090</v>
      </c>
      <c r="N33" s="15">
        <v>-4188</v>
      </c>
      <c r="O33" s="32">
        <v>-2877</v>
      </c>
      <c r="P33" s="3"/>
      <c r="Q33" s="3"/>
      <c r="R33" s="3"/>
      <c r="S33" s="3"/>
      <c r="T33" s="3"/>
      <c r="U33" s="3"/>
      <c r="V33" s="2"/>
      <c r="W33" s="2"/>
      <c r="X33" s="12"/>
      <c r="Y33" s="12"/>
      <c r="Z33" s="12"/>
      <c r="AA33" s="13"/>
    </row>
    <row r="34" spans="9:30" ht="12.5" x14ac:dyDescent="0.25">
      <c r="I34" s="1">
        <v>30</v>
      </c>
      <c r="J34" s="39">
        <v>1</v>
      </c>
      <c r="K34" s="15">
        <v>-37968</v>
      </c>
      <c r="L34" s="15">
        <v>2921.8051999999998</v>
      </c>
      <c r="M34" s="15">
        <v>-11642</v>
      </c>
      <c r="N34" s="15">
        <v>-10192</v>
      </c>
      <c r="O34" s="32">
        <v>-5998</v>
      </c>
      <c r="P34" s="3"/>
      <c r="Q34" s="3"/>
      <c r="R34" s="3"/>
      <c r="S34" s="3"/>
      <c r="T34" s="3"/>
      <c r="U34" s="3"/>
      <c r="V34" s="2"/>
      <c r="W34" s="2"/>
      <c r="X34" s="12"/>
      <c r="Y34" s="12"/>
      <c r="Z34" s="12"/>
      <c r="AA34" s="13"/>
      <c r="AC34"/>
      <c r="AD34" s="2"/>
    </row>
    <row r="35" spans="9:30" ht="12.5" x14ac:dyDescent="0.25">
      <c r="J35" s="40"/>
      <c r="K35" s="20"/>
      <c r="L35" s="20"/>
      <c r="M35" s="20"/>
      <c r="N35" s="20"/>
      <c r="O35" s="34"/>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zoomScale="85" zoomScaleNormal="85" workbookViewId="0">
      <selection activeCell="H9" sqref="H9"/>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24</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5">
      <c r="B4" s="1"/>
      <c r="D4" s="35" t="s">
        <v>3</v>
      </c>
      <c r="E4" s="35" t="s">
        <v>4</v>
      </c>
      <c r="F4" s="35" t="s">
        <v>5</v>
      </c>
      <c r="G4" s="35" t="s">
        <v>6</v>
      </c>
      <c r="H4" s="35" t="s">
        <v>7</v>
      </c>
      <c r="I4" s="1"/>
      <c r="J4" s="27" t="s">
        <v>8</v>
      </c>
      <c r="K4" s="35" t="s">
        <v>3</v>
      </c>
      <c r="L4" s="35" t="s">
        <v>4</v>
      </c>
      <c r="M4" s="35" t="s">
        <v>5</v>
      </c>
      <c r="N4" s="35" t="s">
        <v>6</v>
      </c>
      <c r="O4" s="35" t="s">
        <v>7</v>
      </c>
      <c r="P4" s="1"/>
      <c r="V4" s="1"/>
      <c r="W4" s="1"/>
    </row>
    <row r="5" spans="2:31" ht="12.5" x14ac:dyDescent="0.25">
      <c r="C5" s="37" t="s">
        <v>9</v>
      </c>
      <c r="D5" s="36">
        <f>MAX(0,K5:K35)</f>
        <v>10626</v>
      </c>
      <c r="E5" s="36">
        <f t="shared" ref="E5:H5" si="0">MAX(0,L5:L35)</f>
        <v>18443.748749999999</v>
      </c>
      <c r="F5" s="36">
        <f t="shared" si="0"/>
        <v>13234</v>
      </c>
      <c r="G5" s="36">
        <f t="shared" si="0"/>
        <v>5459</v>
      </c>
      <c r="H5" s="36">
        <f t="shared" si="0"/>
        <v>9112</v>
      </c>
      <c r="I5" s="1">
        <v>1</v>
      </c>
      <c r="J5" s="38">
        <v>1</v>
      </c>
      <c r="K5" s="31">
        <v>10626</v>
      </c>
      <c r="L5" s="29">
        <v>18443.748749999999</v>
      </c>
      <c r="M5" s="29">
        <v>13234</v>
      </c>
      <c r="N5" s="29">
        <v>5459</v>
      </c>
      <c r="O5" s="30">
        <v>9112</v>
      </c>
      <c r="AC5"/>
      <c r="AD5" s="2"/>
      <c r="AE5" s="4"/>
    </row>
    <row r="6" spans="2:31" ht="12.5" x14ac:dyDescent="0.25">
      <c r="C6" s="37" t="s">
        <v>10</v>
      </c>
      <c r="D6" s="36">
        <f>MAX(0,-MIN(K5:K35))</f>
        <v>40175</v>
      </c>
      <c r="E6" s="36">
        <f>MAX(0,-MIN(L5:L35))</f>
        <v>0</v>
      </c>
      <c r="F6" s="36">
        <f>MAX(0,-MIN(M5:M35))</f>
        <v>7235</v>
      </c>
      <c r="G6" s="36">
        <f>MAX(0,-MIN(N5:N35))</f>
        <v>12659</v>
      </c>
      <c r="H6" s="36">
        <f>MAX(0,-MIN(O5:O35))</f>
        <v>5197</v>
      </c>
      <c r="I6" s="1">
        <v>2</v>
      </c>
      <c r="J6" s="39">
        <v>1</v>
      </c>
      <c r="K6" s="31">
        <v>5149</v>
      </c>
      <c r="L6" s="15">
        <v>15306.49201</v>
      </c>
      <c r="M6" s="15">
        <v>9000</v>
      </c>
      <c r="N6" s="15">
        <v>166</v>
      </c>
      <c r="O6" s="32">
        <v>3207</v>
      </c>
      <c r="AC6"/>
      <c r="AD6" s="2"/>
    </row>
    <row r="7" spans="2:31" ht="12.5" x14ac:dyDescent="0.25">
      <c r="I7" s="1">
        <v>3</v>
      </c>
      <c r="J7" s="39">
        <v>1</v>
      </c>
      <c r="K7" s="31">
        <v>3046</v>
      </c>
      <c r="L7" s="15">
        <v>13548.83144</v>
      </c>
      <c r="M7" s="15">
        <v>6811</v>
      </c>
      <c r="N7" s="15">
        <v>126</v>
      </c>
      <c r="O7" s="32">
        <v>2499</v>
      </c>
      <c r="W7" s="2"/>
      <c r="AC7"/>
      <c r="AD7" s="2"/>
    </row>
    <row r="8" spans="2:31" ht="12.5" x14ac:dyDescent="0.25">
      <c r="I8" s="1">
        <v>4</v>
      </c>
      <c r="J8" s="39">
        <v>1</v>
      </c>
      <c r="K8" s="31">
        <v>501</v>
      </c>
      <c r="L8" s="15">
        <v>12808.525540000001</v>
      </c>
      <c r="M8" s="15">
        <v>5636</v>
      </c>
      <c r="N8" s="15">
        <v>118</v>
      </c>
      <c r="O8" s="32">
        <v>1989</v>
      </c>
      <c r="W8" s="2"/>
      <c r="AC8"/>
      <c r="AD8" s="2"/>
    </row>
    <row r="9" spans="2:31" ht="12.5" x14ac:dyDescent="0.25">
      <c r="I9" s="1">
        <v>5</v>
      </c>
      <c r="J9" s="39">
        <v>1</v>
      </c>
      <c r="K9" s="31">
        <v>-701</v>
      </c>
      <c r="L9" s="15">
        <v>12337.040360000001</v>
      </c>
      <c r="M9" s="15">
        <v>5104</v>
      </c>
      <c r="N9" s="15">
        <v>83</v>
      </c>
      <c r="O9" s="32">
        <v>1508</v>
      </c>
      <c r="W9" s="2"/>
      <c r="AC9"/>
      <c r="AD9" s="2"/>
    </row>
    <row r="10" spans="2:31" ht="12.5" x14ac:dyDescent="0.25">
      <c r="I10" s="1">
        <v>6</v>
      </c>
      <c r="J10" s="39">
        <v>1</v>
      </c>
      <c r="K10" s="31">
        <v>-1647</v>
      </c>
      <c r="L10" s="15">
        <v>12046.27016</v>
      </c>
      <c r="M10" s="15">
        <v>4589</v>
      </c>
      <c r="N10" s="15">
        <v>79</v>
      </c>
      <c r="O10" s="32">
        <v>1381</v>
      </c>
      <c r="W10" s="2"/>
      <c r="AC10"/>
      <c r="AD10" s="2"/>
    </row>
    <row r="11" spans="2:31" ht="12.75" customHeight="1" x14ac:dyDescent="0.25">
      <c r="C11" s="60" t="s">
        <v>11</v>
      </c>
      <c r="D11" s="60"/>
      <c r="E11" s="60"/>
      <c r="F11" s="60"/>
      <c r="G11" s="60"/>
      <c r="H11" s="60"/>
      <c r="I11" s="1">
        <v>7</v>
      </c>
      <c r="J11" s="39">
        <v>1</v>
      </c>
      <c r="K11" s="31">
        <v>-3459</v>
      </c>
      <c r="L11" s="15">
        <v>11691.52074</v>
      </c>
      <c r="M11" s="15">
        <v>3886</v>
      </c>
      <c r="N11" s="15">
        <v>73</v>
      </c>
      <c r="O11" s="32">
        <v>1214</v>
      </c>
      <c r="W11" s="2"/>
      <c r="AC11"/>
      <c r="AD11" s="2"/>
    </row>
    <row r="12" spans="2:31" ht="12.75" customHeight="1" x14ac:dyDescent="0.25">
      <c r="C12" s="60"/>
      <c r="D12" s="60"/>
      <c r="E12" s="60"/>
      <c r="F12" s="60"/>
      <c r="G12" s="60"/>
      <c r="H12" s="60"/>
      <c r="I12" s="1">
        <v>8</v>
      </c>
      <c r="J12" s="39">
        <v>1</v>
      </c>
      <c r="K12" s="31">
        <v>-4590</v>
      </c>
      <c r="L12" s="15">
        <v>11289.170599999999</v>
      </c>
      <c r="M12" s="15">
        <v>3233</v>
      </c>
      <c r="N12" s="15">
        <v>64</v>
      </c>
      <c r="O12" s="32">
        <v>1074</v>
      </c>
      <c r="W12" s="2"/>
      <c r="AC12"/>
      <c r="AD12" s="2"/>
    </row>
    <row r="13" spans="2:31" ht="12.5" x14ac:dyDescent="0.25">
      <c r="C13" s="3"/>
      <c r="D13" s="61" t="s">
        <v>12</v>
      </c>
      <c r="E13" s="62"/>
      <c r="F13" s="62"/>
      <c r="G13" s="62"/>
      <c r="H13" s="62"/>
      <c r="I13" s="1">
        <v>9</v>
      </c>
      <c r="J13" s="39">
        <v>1</v>
      </c>
      <c r="K13" s="31">
        <v>-5847</v>
      </c>
      <c r="L13" s="15">
        <v>10866.420040000001</v>
      </c>
      <c r="M13" s="15">
        <v>2717</v>
      </c>
      <c r="N13" s="15">
        <v>43</v>
      </c>
      <c r="O13" s="32">
        <v>850</v>
      </c>
      <c r="W13" s="2"/>
      <c r="AC13"/>
      <c r="AD13" s="2"/>
    </row>
    <row r="14" spans="2:31" ht="12.75" customHeight="1" x14ac:dyDescent="0.25">
      <c r="C14" s="16"/>
      <c r="D14" s="46" t="s">
        <v>3</v>
      </c>
      <c r="E14" s="47" t="s">
        <v>4</v>
      </c>
      <c r="F14" s="47" t="s">
        <v>5</v>
      </c>
      <c r="G14" s="47" t="s">
        <v>6</v>
      </c>
      <c r="H14" s="48" t="s">
        <v>7</v>
      </c>
      <c r="I14" s="1">
        <v>10</v>
      </c>
      <c r="J14" s="39">
        <v>1</v>
      </c>
      <c r="K14" s="31">
        <v>-6087</v>
      </c>
      <c r="L14" s="15">
        <v>10389.512940000001</v>
      </c>
      <c r="M14" s="15">
        <v>2188</v>
      </c>
      <c r="N14" s="15">
        <v>23</v>
      </c>
      <c r="O14" s="32">
        <v>589</v>
      </c>
      <c r="W14" s="2"/>
      <c r="AC14"/>
      <c r="AD14" s="2"/>
    </row>
    <row r="15" spans="2:31" ht="12.75" customHeight="1" x14ac:dyDescent="0.25">
      <c r="C15" s="53" t="s">
        <v>13</v>
      </c>
      <c r="D15" s="28">
        <f>MAX(K5:K35)</f>
        <v>10626</v>
      </c>
      <c r="E15" s="29">
        <f t="shared" ref="E15:H15" si="1">MAX(L5:L35)</f>
        <v>18443.748749999999</v>
      </c>
      <c r="F15" s="29">
        <f t="shared" si="1"/>
        <v>13234</v>
      </c>
      <c r="G15" s="29">
        <f t="shared" si="1"/>
        <v>5459</v>
      </c>
      <c r="H15" s="30">
        <f t="shared" si="1"/>
        <v>9112</v>
      </c>
      <c r="I15" s="1">
        <v>11</v>
      </c>
      <c r="J15" s="39">
        <v>1</v>
      </c>
      <c r="K15" s="31">
        <v>-6444</v>
      </c>
      <c r="L15" s="15">
        <v>9363.1911700000001</v>
      </c>
      <c r="M15" s="15">
        <v>1772</v>
      </c>
      <c r="N15" s="15">
        <v>2</v>
      </c>
      <c r="O15" s="32">
        <v>520</v>
      </c>
      <c r="W15" s="6"/>
      <c r="AC15"/>
      <c r="AD15" s="2"/>
    </row>
    <row r="16" spans="2:31" ht="12.5" x14ac:dyDescent="0.25">
      <c r="C16" s="54">
        <v>0.95</v>
      </c>
      <c r="D16" s="31">
        <f>PERCENTILE(K5:K35, 0.95)</f>
        <v>4097.5</v>
      </c>
      <c r="E16" s="15">
        <f t="shared" ref="E16:H16" si="2">PERCENTILE(L5:L35, 0.95)</f>
        <v>14427.661725</v>
      </c>
      <c r="F16" s="15">
        <f t="shared" si="2"/>
        <v>7905.5</v>
      </c>
      <c r="G16" s="15">
        <f t="shared" si="2"/>
        <v>146</v>
      </c>
      <c r="H16" s="32">
        <f t="shared" si="2"/>
        <v>2853</v>
      </c>
      <c r="I16" s="1">
        <v>12</v>
      </c>
      <c r="J16" s="39">
        <v>1</v>
      </c>
      <c r="K16" s="31">
        <v>-7998</v>
      </c>
      <c r="L16" s="15">
        <v>8790.5672099999992</v>
      </c>
      <c r="M16" s="15">
        <v>1461</v>
      </c>
      <c r="N16" s="15">
        <v>0</v>
      </c>
      <c r="O16" s="32">
        <v>414</v>
      </c>
      <c r="W16" s="6"/>
      <c r="AC16"/>
      <c r="AD16" s="2"/>
    </row>
    <row r="17" spans="3:30" ht="12.5" x14ac:dyDescent="0.25">
      <c r="C17" s="55">
        <v>0.75</v>
      </c>
      <c r="D17" s="31">
        <f>PERCENTILE(K5:K35, 0.75)</f>
        <v>-5218.5</v>
      </c>
      <c r="E17" s="15">
        <f t="shared" ref="E17:H17" si="3">PERCENTILE(L5:L35, 0.75)</f>
        <v>11077.795320000001</v>
      </c>
      <c r="F17" s="15">
        <f t="shared" si="3"/>
        <v>2975</v>
      </c>
      <c r="G17" s="15">
        <f t="shared" si="3"/>
        <v>53.5</v>
      </c>
      <c r="H17" s="32">
        <f t="shared" si="3"/>
        <v>962</v>
      </c>
      <c r="I17" s="1">
        <v>13</v>
      </c>
      <c r="J17" s="39">
        <v>1</v>
      </c>
      <c r="K17" s="31">
        <v>-8271</v>
      </c>
      <c r="L17" s="15">
        <v>8333.5976200000005</v>
      </c>
      <c r="M17" s="15">
        <v>1205</v>
      </c>
      <c r="N17" s="15">
        <v>-30</v>
      </c>
      <c r="O17" s="32">
        <v>206</v>
      </c>
      <c r="W17" s="2"/>
      <c r="AC17"/>
      <c r="AD17" s="2"/>
    </row>
    <row r="18" spans="3:30" ht="12.5" x14ac:dyDescent="0.25">
      <c r="C18" s="55">
        <v>0.5</v>
      </c>
      <c r="D18" s="31">
        <f>PERCENTILE(K5:K35, 0.5)</f>
        <v>-11441</v>
      </c>
      <c r="E18" s="15">
        <f t="shared" ref="E18:H18" si="4">PERCENTILE(L5:L35, 0.5)</f>
        <v>7238.0709399999996</v>
      </c>
      <c r="F18" s="15">
        <f t="shared" si="4"/>
        <v>31</v>
      </c>
      <c r="G18" s="15">
        <f t="shared" si="4"/>
        <v>-299</v>
      </c>
      <c r="H18" s="32">
        <f t="shared" si="4"/>
        <v>-228</v>
      </c>
      <c r="I18" s="1">
        <v>14</v>
      </c>
      <c r="J18" s="39">
        <v>1</v>
      </c>
      <c r="K18" s="31">
        <v>-8452</v>
      </c>
      <c r="L18" s="15">
        <v>8009.8958899999998</v>
      </c>
      <c r="M18" s="15">
        <v>921</v>
      </c>
      <c r="N18" s="15">
        <v>-90</v>
      </c>
      <c r="O18" s="32">
        <v>159</v>
      </c>
      <c r="W18" s="2"/>
      <c r="AC18"/>
      <c r="AD18" s="2"/>
    </row>
    <row r="19" spans="3:30" ht="12.5" x14ac:dyDescent="0.25">
      <c r="C19" s="55">
        <v>0.25</v>
      </c>
      <c r="D19" s="31">
        <f>PERCENTILE(K5:K35, 0.25)</f>
        <v>-17977</v>
      </c>
      <c r="E19" s="15">
        <f t="shared" ref="E19:H19" si="5">PERCENTILE(L5:L35, 0.25)</f>
        <v>5862.4071050000002</v>
      </c>
      <c r="F19" s="15">
        <f t="shared" si="5"/>
        <v>-2285</v>
      </c>
      <c r="G19" s="15">
        <f t="shared" si="5"/>
        <v>-2291</v>
      </c>
      <c r="H19" s="32">
        <f t="shared" si="5"/>
        <v>-1372.5</v>
      </c>
      <c r="I19" s="1">
        <v>15</v>
      </c>
      <c r="J19" s="39">
        <v>1</v>
      </c>
      <c r="K19" s="31">
        <v>-10753</v>
      </c>
      <c r="L19" s="15">
        <v>7671.91777</v>
      </c>
      <c r="M19" s="15">
        <v>592</v>
      </c>
      <c r="N19" s="15">
        <v>-158</v>
      </c>
      <c r="O19" s="32">
        <v>0</v>
      </c>
      <c r="P19" s="3"/>
      <c r="W19" s="2"/>
      <c r="AC19"/>
      <c r="AD19" s="2"/>
    </row>
    <row r="20" spans="3:30" ht="12.5" x14ac:dyDescent="0.25">
      <c r="C20" s="54">
        <v>0.05</v>
      </c>
      <c r="D20" s="31">
        <f>PERCENTILE(K5:K35, 0.05)</f>
        <v>-24554</v>
      </c>
      <c r="E20" s="15">
        <f t="shared" ref="E20:H20" si="6">PERCENTILE(L5:L35, 0.05)</f>
        <v>4855.7657799999997</v>
      </c>
      <c r="F20" s="15">
        <f t="shared" si="6"/>
        <v>-4880</v>
      </c>
      <c r="G20" s="15">
        <f t="shared" si="6"/>
        <v>-5958</v>
      </c>
      <c r="H20" s="32">
        <f t="shared" si="6"/>
        <v>-3173</v>
      </c>
      <c r="I20" s="1">
        <v>16</v>
      </c>
      <c r="J20" s="39">
        <v>1</v>
      </c>
      <c r="K20" s="31">
        <v>-11441</v>
      </c>
      <c r="L20" s="15">
        <v>7238.0709399999996</v>
      </c>
      <c r="M20" s="15">
        <v>31</v>
      </c>
      <c r="N20" s="15">
        <v>-299</v>
      </c>
      <c r="O20" s="32">
        <v>-228</v>
      </c>
      <c r="P20" s="3"/>
      <c r="W20" s="2"/>
      <c r="AC20"/>
      <c r="AD20" s="2"/>
    </row>
    <row r="21" spans="3:30" ht="12.5" x14ac:dyDescent="0.25">
      <c r="C21" s="56" t="s">
        <v>14</v>
      </c>
      <c r="D21" s="33">
        <f>MIN(0,K5:K35)</f>
        <v>-40175</v>
      </c>
      <c r="E21" s="20">
        <f>MIN(0,L5:L35)</f>
        <v>0</v>
      </c>
      <c r="F21" s="20">
        <f>MIN(0,M5:M35)</f>
        <v>-7235</v>
      </c>
      <c r="G21" s="20">
        <f>MIN(0,N5:N35)</f>
        <v>-12659</v>
      </c>
      <c r="H21" s="34">
        <f>MIN(0,O5:O35)</f>
        <v>-5197</v>
      </c>
      <c r="I21" s="1">
        <v>17</v>
      </c>
      <c r="J21" s="39">
        <v>1</v>
      </c>
      <c r="K21" s="31">
        <v>-11801</v>
      </c>
      <c r="L21" s="15">
        <v>7134.7079599999997</v>
      </c>
      <c r="M21" s="15">
        <v>-221</v>
      </c>
      <c r="N21" s="15">
        <v>-487</v>
      </c>
      <c r="O21" s="32">
        <v>-425</v>
      </c>
      <c r="P21" s="3"/>
      <c r="W21" s="2"/>
      <c r="AC21"/>
      <c r="AD21" s="2"/>
    </row>
    <row r="22" spans="3:30" ht="12.5" x14ac:dyDescent="0.25">
      <c r="C22" s="57" t="s">
        <v>15</v>
      </c>
      <c r="D22" s="28">
        <f>AVERAGE(K5:K35)</f>
        <v>-11122.129032258064</v>
      </c>
      <c r="E22" s="29">
        <f>AVERAGE(L5:L35)</f>
        <v>8550.3986790322579</v>
      </c>
      <c r="F22" s="29">
        <f>AVERAGE(M5:M35)</f>
        <v>672.9677419354839</v>
      </c>
      <c r="G22" s="29">
        <f>AVERAGE(N5:N35)</f>
        <v>-1443.0967741935483</v>
      </c>
      <c r="H22" s="30">
        <f>AVERAGE(O5:O35)</f>
        <v>-76.129032258064512</v>
      </c>
      <c r="I22" s="1">
        <v>18</v>
      </c>
      <c r="J22" s="39">
        <v>1</v>
      </c>
      <c r="K22" s="31">
        <v>-12057</v>
      </c>
      <c r="L22" s="15">
        <v>6964.7353999999996</v>
      </c>
      <c r="M22" s="15">
        <v>-461</v>
      </c>
      <c r="N22" s="15">
        <v>-586</v>
      </c>
      <c r="O22" s="32">
        <v>-589</v>
      </c>
      <c r="P22" s="3"/>
      <c r="W22" s="2"/>
      <c r="AC22"/>
      <c r="AD22" s="2"/>
    </row>
    <row r="23" spans="3:30" ht="12.5" x14ac:dyDescent="0.25">
      <c r="C23" s="21" t="s">
        <v>16</v>
      </c>
      <c r="D23" s="31">
        <f>STDEV(K5:K35)</f>
        <v>10270.436757158661</v>
      </c>
      <c r="E23" s="15">
        <f>STDEV(L5:L35)</f>
        <v>3499.7829455624642</v>
      </c>
      <c r="F23" s="15">
        <f>STDEV(M5:M35)</f>
        <v>4394.051164046462</v>
      </c>
      <c r="G23" s="15">
        <f>STDEV(N5:N35)</f>
        <v>3010.6697522294348</v>
      </c>
      <c r="H23" s="32">
        <f>STDEV(O5:O35)</f>
        <v>2470.5687434534243</v>
      </c>
      <c r="I23" s="1">
        <v>19</v>
      </c>
      <c r="J23" s="39">
        <v>1</v>
      </c>
      <c r="K23" s="31">
        <v>-12714</v>
      </c>
      <c r="L23" s="15">
        <v>6769.4716699999999</v>
      </c>
      <c r="M23" s="15">
        <v>-854</v>
      </c>
      <c r="N23" s="15">
        <v>-999</v>
      </c>
      <c r="O23" s="32">
        <v>-680</v>
      </c>
      <c r="P23" s="3"/>
      <c r="Q23" s="41"/>
      <c r="R23" s="3"/>
      <c r="S23" s="3"/>
      <c r="T23" s="3"/>
      <c r="U23" s="3"/>
      <c r="W23" s="2"/>
      <c r="X23" s="12"/>
      <c r="Y23" s="12"/>
      <c r="Z23" s="12"/>
      <c r="AA23" s="13"/>
      <c r="AC23"/>
      <c r="AD23" s="2"/>
    </row>
    <row r="24" spans="3:30" ht="12.75" customHeight="1" x14ac:dyDescent="0.25">
      <c r="C24" s="22" t="s">
        <v>17</v>
      </c>
      <c r="D24" s="49">
        <f>COUNTIF(K$5:K$35,"&gt;=0")/COUNTA(K$5:K$35)</f>
        <v>0.12903225806451613</v>
      </c>
      <c r="E24" s="42">
        <f>COUNTIF(L$5:L$35,"&gt;=0")/COUNTA(L$5:L$35)</f>
        <v>1</v>
      </c>
      <c r="F24" s="42">
        <f>COUNTIF(M$5:M$35,"&gt;=0")/COUNTA(M$5:M$35)</f>
        <v>0.5161290322580645</v>
      </c>
      <c r="G24" s="42">
        <f>COUNTIF(N$5:N$35,"&gt;=0")/COUNTA(N$5:N$35)</f>
        <v>0.38709677419354838</v>
      </c>
      <c r="H24" s="43">
        <f t="shared" ref="H24" si="7">COUNTIF(O$5:O$35,"&gt;=0")/COUNTA(O$5:O$35)</f>
        <v>0.4838709677419355</v>
      </c>
      <c r="I24" s="1">
        <v>20</v>
      </c>
      <c r="J24" s="39">
        <v>1</v>
      </c>
      <c r="K24" s="31">
        <v>-14190</v>
      </c>
      <c r="L24" s="15">
        <v>6552.1828500000001</v>
      </c>
      <c r="M24" s="15">
        <v>-1355</v>
      </c>
      <c r="N24" s="15">
        <v>-1225</v>
      </c>
      <c r="O24" s="32">
        <v>-776</v>
      </c>
      <c r="P24" s="3"/>
      <c r="Q24" s="60" t="s">
        <v>21</v>
      </c>
      <c r="R24" s="60"/>
      <c r="S24" s="60"/>
      <c r="T24" s="60"/>
      <c r="U24" s="60"/>
      <c r="V24" s="60"/>
      <c r="W24" s="60"/>
      <c r="X24" s="12"/>
      <c r="Y24" s="12"/>
      <c r="Z24" s="12"/>
      <c r="AA24" s="13"/>
      <c r="AC24"/>
      <c r="AD24" s="2"/>
    </row>
    <row r="25" spans="3:30" ht="12.75" customHeight="1" x14ac:dyDescent="0.25">
      <c r="C25" s="23" t="s">
        <v>19</v>
      </c>
      <c r="D25" s="50">
        <f>1-D24</f>
        <v>0.87096774193548387</v>
      </c>
      <c r="E25" s="44">
        <f>1-E24</f>
        <v>0</v>
      </c>
      <c r="F25" s="44">
        <f>1-F24</f>
        <v>0.4838709677419355</v>
      </c>
      <c r="G25" s="44">
        <f>1-G24</f>
        <v>0.61290322580645162</v>
      </c>
      <c r="H25" s="45">
        <f>1-H24</f>
        <v>0.5161290322580645</v>
      </c>
      <c r="I25" s="1">
        <v>21</v>
      </c>
      <c r="J25" s="39">
        <v>1</v>
      </c>
      <c r="K25" s="31">
        <v>-15484</v>
      </c>
      <c r="L25" s="15">
        <v>6364.31891</v>
      </c>
      <c r="M25" s="15">
        <v>-1692</v>
      </c>
      <c r="N25" s="15">
        <v>-1557</v>
      </c>
      <c r="O25" s="32">
        <v>-884</v>
      </c>
      <c r="P25" s="3"/>
      <c r="Q25" s="60"/>
      <c r="R25" s="60"/>
      <c r="S25" s="60"/>
      <c r="T25" s="60"/>
      <c r="U25" s="60"/>
      <c r="V25" s="60"/>
      <c r="W25" s="60"/>
      <c r="X25" s="12"/>
      <c r="Y25" s="12"/>
      <c r="Z25" s="12"/>
      <c r="AA25" s="13"/>
      <c r="AC25"/>
      <c r="AD25" s="2"/>
    </row>
    <row r="26" spans="3:30" ht="12.5" x14ac:dyDescent="0.25">
      <c r="C26" s="51" t="s">
        <v>20</v>
      </c>
      <c r="D26" s="52">
        <f>MEDIAN(K5:K35)</f>
        <v>-11441</v>
      </c>
      <c r="E26" s="52">
        <f>MEDIAN(L5:L35)</f>
        <v>7238.0709399999996</v>
      </c>
      <c r="F26" s="52">
        <f>MEDIAN(M5:M35)</f>
        <v>31</v>
      </c>
      <c r="G26" s="52">
        <f>MEDIAN(N5:N35)</f>
        <v>-299</v>
      </c>
      <c r="H26" s="52">
        <f>MEDIAN(O5:O35)</f>
        <v>-228</v>
      </c>
      <c r="I26" s="1">
        <v>22</v>
      </c>
      <c r="J26" s="39">
        <v>1</v>
      </c>
      <c r="K26" s="31">
        <v>-16427</v>
      </c>
      <c r="L26" s="15">
        <v>6077.9933899999996</v>
      </c>
      <c r="M26" s="15">
        <v>-1968</v>
      </c>
      <c r="N26" s="15">
        <v>-1912</v>
      </c>
      <c r="O26" s="32">
        <v>-1113</v>
      </c>
      <c r="P26" s="3"/>
      <c r="Q26" s="3"/>
      <c r="R26" s="3"/>
      <c r="S26" s="3"/>
      <c r="T26" s="3"/>
      <c r="U26" s="3"/>
      <c r="V26" s="2"/>
      <c r="W26" s="2"/>
      <c r="X26" s="12"/>
      <c r="Y26" s="12"/>
      <c r="Z26" s="12"/>
      <c r="AA26" s="13"/>
      <c r="AC26"/>
      <c r="AD26" s="2"/>
    </row>
    <row r="27" spans="3:30" ht="12.5" x14ac:dyDescent="0.25">
      <c r="I27" s="1">
        <v>23</v>
      </c>
      <c r="J27" s="39">
        <v>1</v>
      </c>
      <c r="K27" s="31">
        <v>-17631</v>
      </c>
      <c r="L27" s="15">
        <v>5938.4617699999999</v>
      </c>
      <c r="M27" s="15">
        <v>-2114</v>
      </c>
      <c r="N27" s="15">
        <v>-2065</v>
      </c>
      <c r="O27" s="32">
        <v>-1236</v>
      </c>
      <c r="P27" s="3"/>
      <c r="Q27" s="3"/>
      <c r="R27" s="3"/>
      <c r="S27" s="3"/>
      <c r="T27" s="3"/>
      <c r="U27" s="3"/>
      <c r="V27" s="2"/>
      <c r="W27" s="2"/>
      <c r="X27" s="12"/>
      <c r="Y27" s="12"/>
      <c r="Z27" s="12"/>
      <c r="AA27" s="13"/>
      <c r="AC27"/>
      <c r="AD27" s="2"/>
    </row>
    <row r="28" spans="3:30" ht="12.5" x14ac:dyDescent="0.25">
      <c r="I28" s="1">
        <v>24</v>
      </c>
      <c r="J28" s="39">
        <v>1</v>
      </c>
      <c r="K28" s="31">
        <v>-18323</v>
      </c>
      <c r="L28" s="15">
        <v>5786.3524399999997</v>
      </c>
      <c r="M28" s="15">
        <v>-2456</v>
      </c>
      <c r="N28" s="15">
        <v>-2517</v>
      </c>
      <c r="O28" s="32">
        <v>-1509</v>
      </c>
      <c r="P28" s="3"/>
      <c r="X28" s="12"/>
      <c r="Y28" s="12"/>
      <c r="Z28" s="12"/>
      <c r="AA28" s="13"/>
      <c r="AC28"/>
      <c r="AD28" s="2"/>
    </row>
    <row r="29" spans="3:30" ht="12.5" x14ac:dyDescent="0.25">
      <c r="I29" s="1">
        <v>25</v>
      </c>
      <c r="J29" s="39">
        <v>1</v>
      </c>
      <c r="K29" s="31">
        <v>-18798</v>
      </c>
      <c r="L29" s="15">
        <v>5601.2515199999998</v>
      </c>
      <c r="M29" s="15">
        <v>-2727</v>
      </c>
      <c r="N29" s="15">
        <v>-2781</v>
      </c>
      <c r="O29" s="32">
        <v>-1694</v>
      </c>
      <c r="P29" s="3"/>
      <c r="Q29" s="3"/>
      <c r="R29" s="3"/>
      <c r="S29" s="3"/>
      <c r="T29" s="3"/>
      <c r="U29" s="3"/>
      <c r="V29" s="2"/>
      <c r="W29" s="2"/>
      <c r="X29" s="12"/>
      <c r="Y29" s="12"/>
      <c r="Z29" s="12"/>
      <c r="AA29" s="13"/>
      <c r="AC29"/>
      <c r="AD29" s="2"/>
    </row>
    <row r="30" spans="3:30" ht="12.5" x14ac:dyDescent="0.25">
      <c r="I30" s="1">
        <v>26</v>
      </c>
      <c r="J30" s="39">
        <v>1</v>
      </c>
      <c r="K30" s="31">
        <v>-19666</v>
      </c>
      <c r="L30" s="15">
        <v>5405.4594500000003</v>
      </c>
      <c r="M30" s="15">
        <v>-3068</v>
      </c>
      <c r="N30" s="15">
        <v>-3258</v>
      </c>
      <c r="O30" s="32">
        <v>-1835</v>
      </c>
      <c r="P30" s="3"/>
      <c r="Q30" s="3"/>
      <c r="R30" s="3"/>
      <c r="S30" s="3"/>
      <c r="T30" s="3"/>
      <c r="U30" s="3"/>
      <c r="V30" s="2"/>
      <c r="W30" s="2"/>
      <c r="X30" s="12"/>
      <c r="Y30" s="12"/>
      <c r="Z30" s="12"/>
      <c r="AA30" s="13"/>
      <c r="AC30"/>
      <c r="AD30" s="2"/>
    </row>
    <row r="31" spans="3:30" ht="12.5" x14ac:dyDescent="0.25">
      <c r="I31" s="1">
        <v>27</v>
      </c>
      <c r="J31" s="39">
        <v>1</v>
      </c>
      <c r="K31" s="31">
        <v>-20603</v>
      </c>
      <c r="L31" s="15">
        <v>5385.67634</v>
      </c>
      <c r="M31" s="15">
        <v>-3548</v>
      </c>
      <c r="N31" s="15">
        <v>-3933</v>
      </c>
      <c r="O31" s="32">
        <v>-2111</v>
      </c>
      <c r="P31" s="3"/>
      <c r="Q31" s="3"/>
      <c r="R31" s="3"/>
      <c r="S31" s="3"/>
      <c r="T31" s="3"/>
      <c r="U31" s="3"/>
      <c r="V31" s="2"/>
      <c r="W31" s="2"/>
      <c r="X31" s="12"/>
      <c r="Y31" s="12"/>
      <c r="Z31" s="12"/>
      <c r="AA31" s="13"/>
      <c r="AC31"/>
      <c r="AD31" s="2"/>
    </row>
    <row r="32" spans="3:30" ht="12.5" x14ac:dyDescent="0.25">
      <c r="I32" s="1">
        <v>28</v>
      </c>
      <c r="J32" s="39">
        <v>1</v>
      </c>
      <c r="K32" s="31">
        <v>-21441</v>
      </c>
      <c r="L32" s="15">
        <v>5206.8882700000004</v>
      </c>
      <c r="M32" s="15">
        <v>-4059</v>
      </c>
      <c r="N32" s="15">
        <v>-4500</v>
      </c>
      <c r="O32" s="32">
        <v>-2459</v>
      </c>
      <c r="P32" s="3"/>
      <c r="Q32" s="3"/>
      <c r="R32" s="3"/>
      <c r="S32" s="3"/>
      <c r="T32" s="3"/>
      <c r="U32" s="3"/>
      <c r="V32" s="2"/>
      <c r="W32" s="2"/>
      <c r="X32" s="12"/>
      <c r="Y32" s="12"/>
      <c r="Z32" s="12"/>
      <c r="AA32" s="13"/>
      <c r="AC32"/>
      <c r="AD32" s="2"/>
    </row>
    <row r="33" spans="9:30" ht="12.5" x14ac:dyDescent="0.25">
      <c r="I33" s="1">
        <v>29</v>
      </c>
      <c r="J33" s="39">
        <v>1</v>
      </c>
      <c r="K33" s="31">
        <v>-23339</v>
      </c>
      <c r="L33" s="15">
        <v>4962.9501300000002</v>
      </c>
      <c r="M33" s="15">
        <v>-4514</v>
      </c>
      <c r="N33" s="15">
        <v>-5120</v>
      </c>
      <c r="O33" s="32">
        <v>-3040</v>
      </c>
      <c r="P33" s="3"/>
      <c r="Q33" s="3"/>
      <c r="R33" s="3"/>
      <c r="S33" s="3"/>
      <c r="T33" s="3"/>
      <c r="U33" s="3"/>
      <c r="V33" s="2"/>
      <c r="W33" s="2"/>
      <c r="X33" s="12"/>
      <c r="Y33" s="12"/>
      <c r="Z33" s="12"/>
      <c r="AA33" s="13"/>
      <c r="AC33"/>
      <c r="AD33" s="2"/>
    </row>
    <row r="34" spans="9:30" ht="12.5" x14ac:dyDescent="0.25">
      <c r="I34" s="1">
        <v>30</v>
      </c>
      <c r="J34" s="39">
        <v>1</v>
      </c>
      <c r="K34" s="31">
        <v>-25769</v>
      </c>
      <c r="L34" s="15">
        <v>4748.5814300000002</v>
      </c>
      <c r="M34" s="15">
        <v>-5246</v>
      </c>
      <c r="N34" s="15">
        <v>-6796</v>
      </c>
      <c r="O34" s="32">
        <v>-3306</v>
      </c>
      <c r="P34" s="3"/>
      <c r="Q34" s="3"/>
      <c r="R34" s="3"/>
      <c r="S34" s="3"/>
      <c r="T34" s="3"/>
      <c r="U34" s="3"/>
      <c r="V34" s="2"/>
      <c r="W34" s="2"/>
      <c r="X34" s="12"/>
      <c r="Y34" s="12"/>
      <c r="Z34" s="12"/>
      <c r="AA34" s="13"/>
      <c r="AC34"/>
      <c r="AD34" s="2"/>
    </row>
    <row r="35" spans="9:30" ht="12.5" x14ac:dyDescent="0.25">
      <c r="I35" s="1">
        <v>31</v>
      </c>
      <c r="J35" s="40">
        <v>1</v>
      </c>
      <c r="K35" s="33">
        <v>-40175</v>
      </c>
      <c r="L35" s="20">
        <v>4028.5543400000001</v>
      </c>
      <c r="M35" s="20">
        <v>-7235</v>
      </c>
      <c r="N35" s="20">
        <v>-12659</v>
      </c>
      <c r="O35" s="34">
        <v>-5197</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zoomScale="85" zoomScaleNormal="85" workbookViewId="0">
      <selection activeCell="H5" sqref="D5:H6"/>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22</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5">
      <c r="B4" s="1"/>
      <c r="D4" s="35" t="s">
        <v>3</v>
      </c>
      <c r="E4" s="35" t="s">
        <v>4</v>
      </c>
      <c r="F4" s="35" t="s">
        <v>5</v>
      </c>
      <c r="G4" s="35" t="s">
        <v>6</v>
      </c>
      <c r="H4" s="35" t="s">
        <v>7</v>
      </c>
      <c r="I4" s="1"/>
      <c r="J4" s="27" t="s">
        <v>8</v>
      </c>
      <c r="K4" s="25" t="s">
        <v>3</v>
      </c>
      <c r="L4" s="26" t="s">
        <v>4</v>
      </c>
      <c r="M4" s="26" t="s">
        <v>5</v>
      </c>
      <c r="N4" s="26" t="s">
        <v>6</v>
      </c>
      <c r="O4" s="26" t="s">
        <v>7</v>
      </c>
      <c r="P4" s="1"/>
      <c r="V4" s="1"/>
      <c r="W4" s="1"/>
    </row>
    <row r="5" spans="2:31" ht="12.5" x14ac:dyDescent="0.25">
      <c r="C5" s="37" t="s">
        <v>9</v>
      </c>
      <c r="D5" s="36">
        <f>MAX(0,K5:K35)</f>
        <v>10477</v>
      </c>
      <c r="E5" s="36">
        <f t="shared" ref="E5:H5" si="0">MAX(0,L5:L35)</f>
        <v>23035.022870000001</v>
      </c>
      <c r="F5" s="36">
        <f t="shared" si="0"/>
        <v>8534</v>
      </c>
      <c r="G5" s="36">
        <f t="shared" si="0"/>
        <v>385</v>
      </c>
      <c r="H5" s="36">
        <f t="shared" si="0"/>
        <v>12425</v>
      </c>
      <c r="I5" s="1">
        <v>1</v>
      </c>
      <c r="J5" s="38">
        <v>1</v>
      </c>
      <c r="K5" s="28">
        <v>10477</v>
      </c>
      <c r="L5" s="29">
        <v>23035.022870000001</v>
      </c>
      <c r="M5" s="29">
        <v>8534</v>
      </c>
      <c r="N5" s="29">
        <v>385</v>
      </c>
      <c r="O5" s="30">
        <v>12425</v>
      </c>
      <c r="AC5"/>
      <c r="AD5" s="2"/>
      <c r="AE5" s="4"/>
    </row>
    <row r="6" spans="2:31" ht="12.5" x14ac:dyDescent="0.25">
      <c r="C6" s="37" t="s">
        <v>10</v>
      </c>
      <c r="D6" s="36">
        <f>MAX(0,-MIN(K5:K35))</f>
        <v>24403</v>
      </c>
      <c r="E6" s="36">
        <f>MAX(0,-MIN(L5:L35))</f>
        <v>0</v>
      </c>
      <c r="F6" s="36">
        <f>MAX(0,-MIN(M5:M35))</f>
        <v>8895</v>
      </c>
      <c r="G6" s="36">
        <f>MAX(0,-MIN(N5:N35))</f>
        <v>15239</v>
      </c>
      <c r="H6" s="36">
        <f>MAX(0,-MIN(O5:O35))</f>
        <v>6703</v>
      </c>
      <c r="I6" s="1">
        <v>2</v>
      </c>
      <c r="J6" s="39">
        <v>1</v>
      </c>
      <c r="K6" s="31">
        <v>6257</v>
      </c>
      <c r="L6" s="15">
        <v>13556.188029999999</v>
      </c>
      <c r="M6" s="15">
        <v>4576</v>
      </c>
      <c r="N6" s="15">
        <v>135</v>
      </c>
      <c r="O6" s="32">
        <v>4758</v>
      </c>
      <c r="AC6"/>
      <c r="AD6" s="2"/>
    </row>
    <row r="7" spans="2:31" ht="12.5" x14ac:dyDescent="0.25">
      <c r="I7" s="1">
        <v>3</v>
      </c>
      <c r="J7" s="39">
        <v>1</v>
      </c>
      <c r="K7" s="31">
        <v>3257</v>
      </c>
      <c r="L7" s="15">
        <v>12878.522209999999</v>
      </c>
      <c r="M7" s="15">
        <v>3308</v>
      </c>
      <c r="N7" s="15">
        <v>112</v>
      </c>
      <c r="O7" s="32">
        <v>3781</v>
      </c>
      <c r="W7" s="2"/>
      <c r="AC7"/>
      <c r="AD7" s="2"/>
    </row>
    <row r="8" spans="2:31" ht="12.5" x14ac:dyDescent="0.25">
      <c r="I8" s="1">
        <v>4</v>
      </c>
      <c r="J8" s="39">
        <v>1</v>
      </c>
      <c r="K8" s="31">
        <v>1637</v>
      </c>
      <c r="L8" s="15">
        <v>12486.95587</v>
      </c>
      <c r="M8" s="15">
        <v>2804</v>
      </c>
      <c r="N8" s="15">
        <v>105</v>
      </c>
      <c r="O8" s="32">
        <v>2781</v>
      </c>
      <c r="W8" s="2"/>
      <c r="AC8"/>
      <c r="AD8" s="2"/>
    </row>
    <row r="9" spans="2:31" ht="12.5" x14ac:dyDescent="0.25">
      <c r="I9" s="1">
        <v>5</v>
      </c>
      <c r="J9" s="39">
        <v>1</v>
      </c>
      <c r="K9" s="31">
        <v>-855</v>
      </c>
      <c r="L9" s="15">
        <v>11757.92403</v>
      </c>
      <c r="M9" s="15">
        <v>2183</v>
      </c>
      <c r="N9" s="15">
        <v>98</v>
      </c>
      <c r="O9" s="32">
        <v>1792</v>
      </c>
      <c r="W9" s="2"/>
      <c r="AC9"/>
      <c r="AD9" s="2"/>
    </row>
    <row r="10" spans="2:31" ht="12.5" x14ac:dyDescent="0.25">
      <c r="I10" s="1">
        <v>6</v>
      </c>
      <c r="J10" s="39">
        <v>1</v>
      </c>
      <c r="K10" s="31">
        <v>-1557</v>
      </c>
      <c r="L10" s="15">
        <v>10804.997890000001</v>
      </c>
      <c r="M10" s="15">
        <v>1673</v>
      </c>
      <c r="N10" s="15">
        <v>83</v>
      </c>
      <c r="O10" s="32">
        <v>1144</v>
      </c>
      <c r="W10" s="2"/>
      <c r="AC10"/>
      <c r="AD10" s="2"/>
    </row>
    <row r="11" spans="2:31" ht="12.75" customHeight="1" x14ac:dyDescent="0.25">
      <c r="C11" s="60" t="s">
        <v>11</v>
      </c>
      <c r="D11" s="60"/>
      <c r="E11" s="60"/>
      <c r="F11" s="60"/>
      <c r="G11" s="60"/>
      <c r="H11" s="60"/>
      <c r="I11" s="1">
        <v>7</v>
      </c>
      <c r="J11" s="39">
        <v>1</v>
      </c>
      <c r="K11" s="31">
        <v>-3779</v>
      </c>
      <c r="L11" s="15">
        <v>10522.99307</v>
      </c>
      <c r="M11" s="15">
        <v>1032</v>
      </c>
      <c r="N11" s="15">
        <v>75</v>
      </c>
      <c r="O11" s="32">
        <v>996</v>
      </c>
      <c r="W11" s="2"/>
      <c r="AC11"/>
      <c r="AD11" s="2"/>
    </row>
    <row r="12" spans="2:31" ht="12.5" x14ac:dyDescent="0.25">
      <c r="C12" s="60"/>
      <c r="D12" s="60"/>
      <c r="E12" s="60"/>
      <c r="F12" s="60"/>
      <c r="G12" s="60"/>
      <c r="H12" s="60"/>
      <c r="I12" s="1">
        <v>8</v>
      </c>
      <c r="J12" s="39">
        <v>1</v>
      </c>
      <c r="K12" s="31">
        <v>-5054</v>
      </c>
      <c r="L12" s="15">
        <v>10280.179050000001</v>
      </c>
      <c r="M12" s="15">
        <v>668</v>
      </c>
      <c r="N12" s="15">
        <v>70</v>
      </c>
      <c r="O12" s="32">
        <v>811</v>
      </c>
      <c r="W12" s="2"/>
      <c r="AC12"/>
      <c r="AD12" s="2"/>
    </row>
    <row r="13" spans="2:31" ht="12.5" x14ac:dyDescent="0.25">
      <c r="C13" s="3"/>
      <c r="D13" s="61" t="s">
        <v>12</v>
      </c>
      <c r="E13" s="62"/>
      <c r="F13" s="62"/>
      <c r="G13" s="62"/>
      <c r="H13" s="62"/>
      <c r="I13" s="1">
        <v>9</v>
      </c>
      <c r="J13" s="39">
        <v>1</v>
      </c>
      <c r="K13" s="31">
        <v>-5702</v>
      </c>
      <c r="L13" s="15">
        <v>10156.012049999999</v>
      </c>
      <c r="M13" s="15">
        <v>422</v>
      </c>
      <c r="N13" s="15">
        <v>66</v>
      </c>
      <c r="O13" s="32">
        <v>674</v>
      </c>
      <c r="W13" s="2"/>
      <c r="AC13"/>
      <c r="AD13" s="2"/>
    </row>
    <row r="14" spans="2:31" ht="12.75" customHeight="1" x14ac:dyDescent="0.25">
      <c r="C14" s="16"/>
      <c r="D14" s="46" t="s">
        <v>3</v>
      </c>
      <c r="E14" s="47" t="s">
        <v>4</v>
      </c>
      <c r="F14" s="47" t="s">
        <v>5</v>
      </c>
      <c r="G14" s="47" t="s">
        <v>6</v>
      </c>
      <c r="H14" s="48" t="s">
        <v>7</v>
      </c>
      <c r="I14" s="1">
        <v>10</v>
      </c>
      <c r="J14" s="39">
        <v>1</v>
      </c>
      <c r="K14" s="31">
        <v>-6559</v>
      </c>
      <c r="L14" s="15">
        <v>9816.0246200000001</v>
      </c>
      <c r="M14" s="15">
        <v>260</v>
      </c>
      <c r="N14" s="15">
        <v>61</v>
      </c>
      <c r="O14" s="32">
        <v>495</v>
      </c>
      <c r="W14" s="2"/>
      <c r="AC14"/>
      <c r="AD14" s="2"/>
    </row>
    <row r="15" spans="2:31" ht="12.75" customHeight="1" x14ac:dyDescent="0.25">
      <c r="C15" s="17" t="s">
        <v>13</v>
      </c>
      <c r="D15" s="28">
        <f>MAX(K5:K35)</f>
        <v>10477</v>
      </c>
      <c r="E15" s="29">
        <f t="shared" ref="E15:H15" si="1">MAX(L5:L35)</f>
        <v>23035.022870000001</v>
      </c>
      <c r="F15" s="29">
        <f t="shared" si="1"/>
        <v>8534</v>
      </c>
      <c r="G15" s="29">
        <f t="shared" si="1"/>
        <v>385</v>
      </c>
      <c r="H15" s="30">
        <f t="shared" si="1"/>
        <v>12425</v>
      </c>
      <c r="I15" s="1">
        <v>11</v>
      </c>
      <c r="J15" s="39">
        <v>1</v>
      </c>
      <c r="K15" s="31">
        <v>-7576</v>
      </c>
      <c r="L15" s="15">
        <v>9467.8181999999997</v>
      </c>
      <c r="M15" s="15">
        <v>32</v>
      </c>
      <c r="N15" s="15">
        <v>58</v>
      </c>
      <c r="O15" s="32">
        <v>281</v>
      </c>
      <c r="W15" s="6"/>
      <c r="AC15"/>
      <c r="AD15" s="2"/>
    </row>
    <row r="16" spans="2:31" ht="12.5" x14ac:dyDescent="0.25">
      <c r="C16" s="18">
        <v>0.95</v>
      </c>
      <c r="D16" s="31">
        <f>PERCENTILE(K5:K35, 0.95)</f>
        <v>4757</v>
      </c>
      <c r="E16" s="15">
        <f t="shared" ref="E16:H16" si="2">PERCENTILE(L5:L35, 0.95)</f>
        <v>13217.35512</v>
      </c>
      <c r="F16" s="15">
        <f t="shared" si="2"/>
        <v>3942</v>
      </c>
      <c r="G16" s="15">
        <f t="shared" si="2"/>
        <v>123.5</v>
      </c>
      <c r="H16" s="32">
        <f t="shared" si="2"/>
        <v>4269.5</v>
      </c>
      <c r="I16" s="1">
        <v>12</v>
      </c>
      <c r="J16" s="39">
        <v>1</v>
      </c>
      <c r="K16" s="31">
        <v>-8286</v>
      </c>
      <c r="L16" s="15">
        <v>9038.3983399999997</v>
      </c>
      <c r="M16" s="15">
        <v>-165</v>
      </c>
      <c r="N16" s="15">
        <v>57</v>
      </c>
      <c r="O16" s="32">
        <v>155</v>
      </c>
      <c r="W16" s="6"/>
      <c r="AC16"/>
      <c r="AD16" s="2"/>
    </row>
    <row r="17" spans="3:30" ht="12.5" x14ac:dyDescent="0.25">
      <c r="C17" s="19">
        <v>0.75</v>
      </c>
      <c r="D17" s="31">
        <f>PERCENTILE(K5:K35, 0.75)</f>
        <v>-5378</v>
      </c>
      <c r="E17" s="15">
        <f t="shared" ref="E17:H17" si="3">PERCENTILE(L5:L35, 0.75)</f>
        <v>10218.09555</v>
      </c>
      <c r="F17" s="15">
        <f t="shared" si="3"/>
        <v>545</v>
      </c>
      <c r="G17" s="15">
        <f t="shared" si="3"/>
        <v>68</v>
      </c>
      <c r="H17" s="32">
        <f t="shared" si="3"/>
        <v>742.5</v>
      </c>
      <c r="I17" s="1">
        <v>13</v>
      </c>
      <c r="J17" s="39">
        <v>1</v>
      </c>
      <c r="K17" s="31">
        <v>-9427</v>
      </c>
      <c r="L17" s="15">
        <v>8702.9244699999999</v>
      </c>
      <c r="M17" s="15">
        <v>-358</v>
      </c>
      <c r="N17" s="15">
        <v>55</v>
      </c>
      <c r="O17" s="32">
        <v>28</v>
      </c>
      <c r="W17" s="2"/>
      <c r="AC17"/>
      <c r="AD17" s="2"/>
    </row>
    <row r="18" spans="3:30" ht="12.5" x14ac:dyDescent="0.25">
      <c r="C18" s="19">
        <v>0.5</v>
      </c>
      <c r="D18" s="31">
        <f>PERCENTILE(K5:K35, 0.5)</f>
        <v>-11931</v>
      </c>
      <c r="E18" s="15">
        <f t="shared" ref="E18:H18" si="4">PERCENTILE(L5:L35, 0.5)</f>
        <v>7415.5820700000004</v>
      </c>
      <c r="F18" s="15">
        <f t="shared" si="4"/>
        <v>-1215</v>
      </c>
      <c r="G18" s="15">
        <f t="shared" si="4"/>
        <v>32</v>
      </c>
      <c r="H18" s="32">
        <f t="shared" si="4"/>
        <v>-521</v>
      </c>
      <c r="I18" s="1">
        <v>14</v>
      </c>
      <c r="J18" s="39">
        <v>1</v>
      </c>
      <c r="K18" s="31">
        <v>-9730</v>
      </c>
      <c r="L18" s="15">
        <v>8357.9268100000008</v>
      </c>
      <c r="M18" s="15">
        <v>-576</v>
      </c>
      <c r="N18" s="15">
        <v>51</v>
      </c>
      <c r="O18" s="32">
        <v>-243</v>
      </c>
      <c r="W18" s="2"/>
      <c r="AC18"/>
      <c r="AD18" s="2"/>
    </row>
    <row r="19" spans="3:30" ht="12.5" x14ac:dyDescent="0.25">
      <c r="C19" s="19">
        <v>0.25</v>
      </c>
      <c r="D19" s="31">
        <f>PERCENTILE(K5:K35, 0.25)</f>
        <v>-15098.5</v>
      </c>
      <c r="E19" s="15">
        <f t="shared" ref="E19:H19" si="5">PERCENTILE(L5:L35, 0.25)</f>
        <v>5518.5730149999999</v>
      </c>
      <c r="F19" s="15">
        <f t="shared" si="5"/>
        <v>-2863.5</v>
      </c>
      <c r="G19" s="15">
        <f t="shared" si="5"/>
        <v>-169.5</v>
      </c>
      <c r="H19" s="32">
        <f t="shared" si="5"/>
        <v>-1615</v>
      </c>
      <c r="I19" s="1">
        <v>15</v>
      </c>
      <c r="J19" s="39">
        <v>1</v>
      </c>
      <c r="K19" s="31">
        <v>-10776</v>
      </c>
      <c r="L19" s="15">
        <v>7975.6464699999997</v>
      </c>
      <c r="M19" s="15">
        <v>-1116</v>
      </c>
      <c r="N19" s="15">
        <v>37</v>
      </c>
      <c r="O19" s="32">
        <v>-400</v>
      </c>
      <c r="P19" s="3"/>
      <c r="W19" s="2"/>
      <c r="AC19"/>
      <c r="AD19" s="2"/>
    </row>
    <row r="20" spans="3:30" ht="12.5" x14ac:dyDescent="0.25">
      <c r="C20" s="18">
        <v>0.05</v>
      </c>
      <c r="D20" s="31">
        <f>PERCENTILE(K5:K35, 0.05)</f>
        <v>-19236.5</v>
      </c>
      <c r="E20" s="15">
        <f t="shared" ref="E20:H20" si="6">PERCENTILE(L5:L35, 0.05)</f>
        <v>4188.0449950000002</v>
      </c>
      <c r="F20" s="15">
        <f t="shared" si="6"/>
        <v>-5946</v>
      </c>
      <c r="G20" s="15">
        <f t="shared" si="6"/>
        <v>-2215.5</v>
      </c>
      <c r="H20" s="32">
        <f t="shared" si="6"/>
        <v>-3190</v>
      </c>
      <c r="I20" s="1">
        <v>16</v>
      </c>
      <c r="J20" s="39">
        <v>1</v>
      </c>
      <c r="K20" s="31">
        <v>-11931</v>
      </c>
      <c r="L20" s="15">
        <v>7415.5820700000004</v>
      </c>
      <c r="M20" s="15">
        <v>-1215</v>
      </c>
      <c r="N20" s="15">
        <v>32</v>
      </c>
      <c r="O20" s="32">
        <v>-521</v>
      </c>
      <c r="P20" s="3"/>
      <c r="W20" s="2"/>
      <c r="AC20"/>
      <c r="AD20" s="2"/>
    </row>
    <row r="21" spans="3:30" ht="12.5" x14ac:dyDescent="0.25">
      <c r="C21" s="58" t="s">
        <v>14</v>
      </c>
      <c r="D21" s="31">
        <f>MIN(0,K5:K35)</f>
        <v>-24403</v>
      </c>
      <c r="E21" s="15">
        <f>MIN(0,L5:L35)</f>
        <v>0</v>
      </c>
      <c r="F21" s="15">
        <f>MIN(0,M5:M35)</f>
        <v>-8895</v>
      </c>
      <c r="G21" s="15">
        <f>MIN(0,N5:N35)</f>
        <v>-15239</v>
      </c>
      <c r="H21" s="32">
        <f>MIN(0,O5:O35)</f>
        <v>-6703</v>
      </c>
      <c r="I21" s="1">
        <v>17</v>
      </c>
      <c r="J21" s="39">
        <v>1</v>
      </c>
      <c r="K21" s="31">
        <v>-12206</v>
      </c>
      <c r="L21" s="15">
        <v>6960.84411</v>
      </c>
      <c r="M21" s="15">
        <v>-1438</v>
      </c>
      <c r="N21" s="15">
        <v>19</v>
      </c>
      <c r="O21" s="32">
        <v>-717</v>
      </c>
      <c r="P21" s="3"/>
      <c r="W21" s="2"/>
      <c r="AC21"/>
      <c r="AD21" s="2"/>
    </row>
    <row r="22" spans="3:30" ht="12.5" x14ac:dyDescent="0.25">
      <c r="C22" s="57" t="s">
        <v>15</v>
      </c>
      <c r="D22" s="28">
        <f>AVERAGE(K5:K35)</f>
        <v>-9664</v>
      </c>
      <c r="E22" s="29">
        <f>AVERAGE(L5:L35)</f>
        <v>8200.4634074193564</v>
      </c>
      <c r="F22" s="29">
        <f>AVERAGE(M5:M35)</f>
        <v>-1063.3225806451612</v>
      </c>
      <c r="G22" s="29">
        <f>AVERAGE(N5:N35)</f>
        <v>-710.06451612903231</v>
      </c>
      <c r="H22" s="30">
        <f>AVERAGE(O5:O35)</f>
        <v>-88.645161290322577</v>
      </c>
      <c r="I22" s="1">
        <v>18</v>
      </c>
      <c r="J22" s="39">
        <v>1</v>
      </c>
      <c r="K22" s="31">
        <v>-12740</v>
      </c>
      <c r="L22" s="15">
        <v>6501.3719700000001</v>
      </c>
      <c r="M22" s="15">
        <v>-1575</v>
      </c>
      <c r="N22" s="15">
        <v>9</v>
      </c>
      <c r="O22" s="32">
        <v>-871</v>
      </c>
      <c r="P22" s="3"/>
      <c r="W22" s="2"/>
      <c r="AC22"/>
      <c r="AD22" s="2"/>
    </row>
    <row r="23" spans="3:30" ht="12.5" x14ac:dyDescent="0.25">
      <c r="C23" s="21" t="s">
        <v>16</v>
      </c>
      <c r="D23" s="31">
        <f>STDEV(K5:K35)</f>
        <v>8034.1112638548884</v>
      </c>
      <c r="E23" s="15">
        <f>STDEV(L5:L35)</f>
        <v>4038.3151039855561</v>
      </c>
      <c r="F23" s="15">
        <f>STDEV(M5:M35)</f>
        <v>3427.9978061748793</v>
      </c>
      <c r="G23" s="15">
        <f>STDEV(N5:N35)</f>
        <v>2773.6628602563778</v>
      </c>
      <c r="H23" s="32">
        <f>STDEV(O5:O35)</f>
        <v>3183.4228805735411</v>
      </c>
      <c r="I23" s="1">
        <v>19</v>
      </c>
      <c r="J23" s="39">
        <v>1</v>
      </c>
      <c r="K23" s="31">
        <v>-13377</v>
      </c>
      <c r="L23" s="15">
        <v>6394.9502599999996</v>
      </c>
      <c r="M23" s="15">
        <v>-1913</v>
      </c>
      <c r="N23" s="15">
        <v>2</v>
      </c>
      <c r="O23" s="32">
        <v>-1077</v>
      </c>
      <c r="P23" s="3"/>
      <c r="Q23" s="41"/>
      <c r="R23" s="3"/>
      <c r="S23" s="3"/>
      <c r="T23" s="3"/>
      <c r="U23" s="3"/>
      <c r="W23" s="2"/>
      <c r="X23" s="12"/>
      <c r="Y23" s="12"/>
      <c r="Z23" s="12"/>
      <c r="AA23" s="13"/>
      <c r="AC23"/>
      <c r="AD23" s="2"/>
    </row>
    <row r="24" spans="3:30" ht="12.75" customHeight="1" x14ac:dyDescent="0.25">
      <c r="C24" s="22" t="s">
        <v>17</v>
      </c>
      <c r="D24" s="49">
        <f>COUNTIF(K$5:K$35,"&gt;=0")/COUNTA(K$5:K$35)</f>
        <v>0.12903225806451613</v>
      </c>
      <c r="E24" s="42">
        <f t="shared" ref="E24:H24" si="7">COUNTIF(L$5:L$35,"&gt;=0")/COUNTA(L$5:L$35)</f>
        <v>1</v>
      </c>
      <c r="F24" s="42">
        <f t="shared" si="7"/>
        <v>0.35483870967741937</v>
      </c>
      <c r="G24" s="42">
        <f>COUNTIF(N$5:N$35,"&gt;=0")/COUNTA(N$5:N$35)</f>
        <v>0.64516129032258063</v>
      </c>
      <c r="H24" s="43">
        <f t="shared" si="7"/>
        <v>0.41935483870967744</v>
      </c>
      <c r="I24" s="1">
        <v>20</v>
      </c>
      <c r="J24" s="39">
        <v>1</v>
      </c>
      <c r="K24" s="31">
        <v>-13667</v>
      </c>
      <c r="L24" s="15">
        <v>6144.2308199999998</v>
      </c>
      <c r="M24" s="15">
        <v>-1952</v>
      </c>
      <c r="N24" s="15">
        <v>0</v>
      </c>
      <c r="O24" s="32">
        <v>-1227</v>
      </c>
      <c r="P24" s="3"/>
      <c r="Q24" s="60" t="s">
        <v>18</v>
      </c>
      <c r="R24" s="60"/>
      <c r="S24" s="60"/>
      <c r="T24" s="60"/>
      <c r="U24" s="60"/>
      <c r="V24" s="60"/>
      <c r="W24" s="60"/>
      <c r="X24" s="12"/>
      <c r="Y24" s="12"/>
      <c r="Z24" s="12"/>
      <c r="AA24" s="13"/>
      <c r="AC24"/>
      <c r="AD24" s="2"/>
    </row>
    <row r="25" spans="3:30" ht="12.75" customHeight="1" x14ac:dyDescent="0.25">
      <c r="C25" s="23" t="s">
        <v>19</v>
      </c>
      <c r="D25" s="50">
        <f>1-D24</f>
        <v>0.87096774193548387</v>
      </c>
      <c r="E25" s="44">
        <f>1-E24</f>
        <v>0</v>
      </c>
      <c r="F25" s="44">
        <f>1-F24</f>
        <v>0.64516129032258063</v>
      </c>
      <c r="G25" s="44">
        <f>1-G24</f>
        <v>0.35483870967741937</v>
      </c>
      <c r="H25" s="45">
        <f>1-H24</f>
        <v>0.58064516129032251</v>
      </c>
      <c r="I25" s="1">
        <v>21</v>
      </c>
      <c r="J25" s="39">
        <v>1</v>
      </c>
      <c r="K25" s="31">
        <v>-13765</v>
      </c>
      <c r="L25" s="15">
        <v>6028.3189700000003</v>
      </c>
      <c r="M25" s="15">
        <v>-2307</v>
      </c>
      <c r="N25" s="15">
        <v>-4</v>
      </c>
      <c r="O25" s="32">
        <v>-1395</v>
      </c>
      <c r="P25" s="3"/>
      <c r="Q25" s="60"/>
      <c r="R25" s="60"/>
      <c r="S25" s="60"/>
      <c r="T25" s="60"/>
      <c r="U25" s="60"/>
      <c r="V25" s="60"/>
      <c r="W25" s="60"/>
      <c r="X25" s="12"/>
      <c r="Y25" s="12"/>
      <c r="Z25" s="12"/>
      <c r="AA25" s="13"/>
      <c r="AC25"/>
      <c r="AD25" s="2"/>
    </row>
    <row r="26" spans="3:30" ht="12.5" x14ac:dyDescent="0.25">
      <c r="C26" s="51" t="s">
        <v>20</v>
      </c>
      <c r="D26" s="52">
        <f>MEDIAN(K5:K35)</f>
        <v>-11931</v>
      </c>
      <c r="E26" s="52">
        <f>MEDIAN(L5:L35)</f>
        <v>7415.5820700000004</v>
      </c>
      <c r="F26" s="52">
        <f>MEDIAN(M5:M35)</f>
        <v>-1215</v>
      </c>
      <c r="G26" s="52">
        <f>MEDIAN(N5:N35)</f>
        <v>32</v>
      </c>
      <c r="H26" s="52">
        <f>MEDIAN(O5:O35)</f>
        <v>-521</v>
      </c>
      <c r="I26" s="1">
        <v>22</v>
      </c>
      <c r="J26" s="39">
        <v>1</v>
      </c>
      <c r="K26" s="31">
        <v>-14324</v>
      </c>
      <c r="L26" s="15">
        <v>5773.8887000000004</v>
      </c>
      <c r="M26" s="15">
        <v>-2486</v>
      </c>
      <c r="N26" s="15">
        <v>-73</v>
      </c>
      <c r="O26" s="32">
        <v>-1480</v>
      </c>
      <c r="P26" s="3"/>
      <c r="Q26" s="3"/>
      <c r="R26" s="3"/>
      <c r="S26" s="3"/>
      <c r="T26" s="3"/>
      <c r="U26" s="3"/>
      <c r="V26" s="2"/>
      <c r="W26" s="2"/>
      <c r="X26" s="12"/>
      <c r="Y26" s="12"/>
      <c r="Z26" s="12"/>
      <c r="AA26" s="13"/>
      <c r="AC26"/>
      <c r="AD26" s="2"/>
    </row>
    <row r="27" spans="3:30" ht="12.5" x14ac:dyDescent="0.25">
      <c r="I27" s="1">
        <v>23</v>
      </c>
      <c r="J27" s="39">
        <v>1</v>
      </c>
      <c r="K27" s="31">
        <v>-14943</v>
      </c>
      <c r="L27" s="15">
        <v>5627.5509899999997</v>
      </c>
      <c r="M27" s="15">
        <v>-2825</v>
      </c>
      <c r="N27" s="15">
        <v>-130</v>
      </c>
      <c r="O27" s="32">
        <v>-1558</v>
      </c>
      <c r="P27" s="3"/>
      <c r="Q27" s="3"/>
      <c r="R27" s="3"/>
      <c r="S27" s="3"/>
      <c r="T27" s="3"/>
      <c r="U27" s="3"/>
      <c r="V27" s="2"/>
      <c r="W27" s="2"/>
      <c r="X27" s="12"/>
      <c r="Y27" s="12"/>
      <c r="Z27" s="12"/>
      <c r="AA27" s="13"/>
      <c r="AC27"/>
      <c r="AD27" s="2"/>
    </row>
    <row r="28" spans="3:30" ht="12.5" x14ac:dyDescent="0.25">
      <c r="I28" s="1">
        <v>24</v>
      </c>
      <c r="J28" s="39">
        <v>1</v>
      </c>
      <c r="K28" s="31">
        <v>-15254</v>
      </c>
      <c r="L28" s="15">
        <v>5409.5950400000002</v>
      </c>
      <c r="M28" s="15">
        <v>-2902</v>
      </c>
      <c r="N28" s="15">
        <v>-209</v>
      </c>
      <c r="O28" s="32">
        <v>-1672</v>
      </c>
      <c r="P28" s="3"/>
      <c r="X28" s="12"/>
      <c r="Y28" s="12"/>
      <c r="Z28" s="12"/>
      <c r="AA28" s="13"/>
      <c r="AC28"/>
      <c r="AD28" s="2"/>
    </row>
    <row r="29" spans="3:30" ht="12.5" x14ac:dyDescent="0.25">
      <c r="I29" s="1">
        <v>25</v>
      </c>
      <c r="J29" s="39">
        <v>1</v>
      </c>
      <c r="K29" s="31">
        <v>-15495</v>
      </c>
      <c r="L29" s="15">
        <v>5295.9222499999996</v>
      </c>
      <c r="M29" s="15">
        <v>-3370</v>
      </c>
      <c r="N29" s="15">
        <v>-267</v>
      </c>
      <c r="O29" s="32">
        <v>-1737</v>
      </c>
      <c r="P29" s="3"/>
      <c r="Q29" s="3"/>
      <c r="R29" s="3"/>
      <c r="S29" s="3"/>
      <c r="T29" s="3"/>
      <c r="U29" s="3"/>
      <c r="V29" s="2"/>
      <c r="W29" s="2"/>
      <c r="X29" s="12"/>
      <c r="Y29" s="12"/>
      <c r="Z29" s="12"/>
      <c r="AA29" s="13"/>
      <c r="AC29"/>
      <c r="AD29" s="2"/>
    </row>
    <row r="30" spans="3:30" ht="12.5" x14ac:dyDescent="0.25">
      <c r="I30" s="1">
        <v>26</v>
      </c>
      <c r="J30" s="39">
        <v>1</v>
      </c>
      <c r="K30" s="31">
        <v>-16564</v>
      </c>
      <c r="L30" s="15">
        <v>5024.1448899999996</v>
      </c>
      <c r="M30" s="15">
        <v>-4143</v>
      </c>
      <c r="N30" s="15">
        <v>-627</v>
      </c>
      <c r="O30" s="32">
        <v>-2050</v>
      </c>
      <c r="P30" s="3"/>
      <c r="Q30" s="3"/>
      <c r="R30" s="3"/>
      <c r="S30" s="3"/>
      <c r="T30" s="3"/>
      <c r="U30" s="3"/>
      <c r="V30" s="2"/>
      <c r="W30" s="2"/>
      <c r="X30" s="12"/>
      <c r="Y30" s="12"/>
      <c r="Z30" s="12"/>
      <c r="AA30" s="13"/>
      <c r="AC30"/>
      <c r="AD30" s="2"/>
    </row>
    <row r="31" spans="3:30" ht="12.5" x14ac:dyDescent="0.25">
      <c r="I31" s="1">
        <v>27</v>
      </c>
      <c r="J31" s="39">
        <v>1</v>
      </c>
      <c r="K31" s="31">
        <v>-16976</v>
      </c>
      <c r="L31" s="15">
        <v>4648.6860299999998</v>
      </c>
      <c r="M31" s="15">
        <v>-4514</v>
      </c>
      <c r="N31" s="15">
        <v>-936</v>
      </c>
      <c r="O31" s="32">
        <v>-2295</v>
      </c>
      <c r="P31" s="3"/>
      <c r="Q31" s="3"/>
      <c r="R31" s="3"/>
      <c r="S31" s="3"/>
      <c r="T31" s="3"/>
      <c r="U31" s="3"/>
      <c r="V31" s="2"/>
      <c r="W31" s="2"/>
      <c r="X31" s="12"/>
      <c r="Y31" s="12"/>
      <c r="Z31" s="12"/>
      <c r="AA31" s="13"/>
      <c r="AC31"/>
      <c r="AD31" s="2"/>
    </row>
    <row r="32" spans="3:30" ht="12.5" x14ac:dyDescent="0.25">
      <c r="I32" s="1">
        <v>28</v>
      </c>
      <c r="J32" s="39">
        <v>1</v>
      </c>
      <c r="K32" s="31">
        <v>-17793</v>
      </c>
      <c r="L32" s="15">
        <v>4415.1650499999996</v>
      </c>
      <c r="M32" s="15">
        <v>-4813</v>
      </c>
      <c r="N32" s="15">
        <v>-1606</v>
      </c>
      <c r="O32" s="32">
        <v>-2543</v>
      </c>
      <c r="P32" s="3"/>
      <c r="Q32" s="3"/>
      <c r="R32" s="3"/>
      <c r="S32" s="3"/>
      <c r="T32" s="3"/>
      <c r="U32" s="3"/>
      <c r="V32" s="2"/>
      <c r="W32" s="2"/>
      <c r="X32" s="12"/>
      <c r="Y32" s="12"/>
      <c r="Z32" s="12"/>
      <c r="AA32" s="13"/>
      <c r="AC32"/>
      <c r="AD32" s="2"/>
    </row>
    <row r="33" spans="9:30" ht="12.5" x14ac:dyDescent="0.25">
      <c r="I33" s="1">
        <v>29</v>
      </c>
      <c r="J33" s="39">
        <v>1</v>
      </c>
      <c r="K33" s="31">
        <v>-18836</v>
      </c>
      <c r="L33" s="15">
        <v>4253.5280599999996</v>
      </c>
      <c r="M33" s="15">
        <v>-5370</v>
      </c>
      <c r="N33" s="15">
        <v>-1936</v>
      </c>
      <c r="O33" s="32">
        <v>-2856</v>
      </c>
      <c r="P33" s="3"/>
      <c r="Q33" s="3"/>
      <c r="R33" s="3"/>
      <c r="S33" s="3"/>
      <c r="T33" s="3"/>
      <c r="U33" s="3"/>
      <c r="V33" s="2"/>
      <c r="W33" s="2"/>
      <c r="X33" s="12"/>
      <c r="Y33" s="12"/>
      <c r="Z33" s="12"/>
      <c r="AA33" s="13"/>
      <c r="AC33"/>
      <c r="AD33" s="2"/>
    </row>
    <row r="34" spans="9:30" ht="12.5" x14ac:dyDescent="0.25">
      <c r="I34" s="1">
        <v>30</v>
      </c>
      <c r="J34" s="39">
        <v>1</v>
      </c>
      <c r="K34" s="31">
        <v>-19637</v>
      </c>
      <c r="L34" s="15">
        <v>4122.5619299999998</v>
      </c>
      <c r="M34" s="15">
        <v>-6522</v>
      </c>
      <c r="N34" s="15">
        <v>-2495</v>
      </c>
      <c r="O34" s="32">
        <v>-3524</v>
      </c>
      <c r="P34" s="3"/>
      <c r="Q34" s="3"/>
      <c r="R34" s="3"/>
      <c r="S34" s="3"/>
      <c r="T34" s="3"/>
      <c r="U34" s="3"/>
      <c r="V34" s="2"/>
      <c r="W34" s="2"/>
      <c r="X34" s="12"/>
      <c r="Y34" s="12"/>
      <c r="Z34" s="12"/>
      <c r="AA34" s="13"/>
      <c r="AC34"/>
      <c r="AD34" s="2"/>
    </row>
    <row r="35" spans="9:30" ht="12.5" x14ac:dyDescent="0.25">
      <c r="I35" s="1">
        <v>31</v>
      </c>
      <c r="J35" s="40">
        <v>1</v>
      </c>
      <c r="K35" s="33">
        <v>-24403</v>
      </c>
      <c r="L35" s="20">
        <v>1360.4905100000001</v>
      </c>
      <c r="M35" s="20">
        <v>-8895</v>
      </c>
      <c r="N35" s="20">
        <v>-15239</v>
      </c>
      <c r="O35" s="34">
        <v>-6703</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13B989B70F4344A7944CA6FB20C0D9" ma:contentTypeVersion="13" ma:contentTypeDescription="Create a new document." ma:contentTypeScope="" ma:versionID="d41eec04fc6fcfa411d0191ec63f4682">
  <xsd:schema xmlns:xsd="http://www.w3.org/2001/XMLSchema" xmlns:xs="http://www.w3.org/2001/XMLSchema" xmlns:p="http://schemas.microsoft.com/office/2006/metadata/properties" xmlns:ns2="f0fe4086-f886-4b14-83ae-7829b4eab43e" xmlns:ns3="64eed8e9-abfd-4f3b-89e0-5469ec2f75ab" targetNamespace="http://schemas.microsoft.com/office/2006/metadata/properties" ma:root="true" ma:fieldsID="5baa80e636d6b9f39878218b84bddc31" ns2:_="" ns3:_="">
    <xsd:import namespace="f0fe4086-f886-4b14-83ae-7829b4eab43e"/>
    <xsd:import namespace="64eed8e9-abfd-4f3b-89e0-5469ec2f75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e4086-f886-4b14-83ae-7829b4eab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eed8e9-abfd-4f3b-89e0-5469ec2f75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fe4086-f886-4b14-83ae-7829b4eab43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2.xml><?xml version="1.0" encoding="utf-8"?>
<ds:datastoreItem xmlns:ds="http://schemas.openxmlformats.org/officeDocument/2006/customXml" ds:itemID="{E7912058-D427-47CE-B292-7D7E88564E6A}"/>
</file>

<file path=customXml/itemProps3.xml><?xml version="1.0" encoding="utf-8"?>
<ds:datastoreItem xmlns:ds="http://schemas.openxmlformats.org/officeDocument/2006/customXml" ds:itemID="{C460374B-0EC7-454F-A3EE-8E4ED2B8DFBB}">
  <ds:schemaRefs>
    <ds:schemaRef ds:uri="http://purl.org/dc/elements/1.1/"/>
    <ds:schemaRef ds:uri="http://schemas.microsoft.com/office/2006/metadata/properties"/>
    <ds:schemaRef ds:uri="f0fe4086-f886-4b14-83ae-7829b4eab43e"/>
    <ds:schemaRef ds:uri="http://purl.org/dc/terms/"/>
    <ds:schemaRef ds:uri="64eed8e9-abfd-4f3b-89e0-5469ec2f75ab"/>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c1941c47-a837-430d-8559-fd118a72769e}" enabled="1" method="Standard" siteId="{320c999e-3876-4ad0-b401-d241068e9e6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June 25 Published MOS estimates</vt:lpstr>
      <vt:lpstr>July 25 Published MOS estimates</vt:lpstr>
      <vt:lpstr>Aug 25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Bernadette Velarde</cp:lastModifiedBy>
  <cp:revision/>
  <dcterms:created xsi:type="dcterms:W3CDTF">2010-01-06T00:04:41Z</dcterms:created>
  <dcterms:modified xsi:type="dcterms:W3CDTF">2024-11-22T04:01:53Z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0x0101003013B989B70F4344A7944CA6FB20C0D9</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2023-12-12T06:04:46Z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3be4e100-99b6-4f25-be57-9f3a2dc5e88c</vt:lpwstr>
  </property>
  <property fmtid="{D5CDD505-2E9C-101B-9397-08002B2CF9AE}" pid="37" name="MSIP_Label_c1941c47-a837-430d-8559-fd118a72769e_ContentBits">
    <vt:lpwstr>0</vt:lpwstr>
  </property>
  <property fmtid="{D5CDD505-2E9C-101B-9397-08002B2CF9AE}" pid="38" name="ArchiveDocument">
    <vt:bool>false</vt:bool>
  </property>
  <property fmtid="{D5CDD505-2E9C-101B-9397-08002B2CF9AE}" pid="39" name="TaxCatchAll">
    <vt:lpwstr/>
  </property>
  <property fmtid="{D5CDD505-2E9C-101B-9397-08002B2CF9AE}" pid="40" name="ComplianceAssetId">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AEMOCustodian">
    <vt:lpwstr>23;#Luke Stevens</vt:lpwstr>
  </property>
  <property fmtid="{D5CDD505-2E9C-101B-9397-08002B2CF9AE}" pid="45" name="TaxKeyword">
    <vt:lpwstr/>
  </property>
  <property fmtid="{D5CDD505-2E9C-101B-9397-08002B2CF9AE}" pid="46" name="TaxKeywordTaxHTField">
    <vt:lpwstr/>
  </property>
  <property fmtid="{D5CDD505-2E9C-101B-9397-08002B2CF9AE}" pid="47" name="MediaServiceImageTags">
    <vt:lpwstr/>
  </property>
  <property fmtid="{D5CDD505-2E9C-101B-9397-08002B2CF9AE}" pid="48" name="AEMO_x0020_Collaboration_x0020_Document_x0020_Type">
    <vt:lpwstr/>
  </property>
  <property fmtid="{D5CDD505-2E9C-101B-9397-08002B2CF9AE}" pid="49" name="fc36bc6de0bf403e9ed4dec84c72e21e">
    <vt:lpwstr/>
  </property>
  <property fmtid="{D5CDD505-2E9C-101B-9397-08002B2CF9AE}" pid="50" name="AEMO Collaboration Document Type">
    <vt:lpwstr/>
  </property>
</Properties>
</file>